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lackbirdLLC\Downloads\blackbird ranch plans\aquaponics\"/>
    </mc:Choice>
  </mc:AlternateContent>
  <bookViews>
    <workbookView xWindow="0" yWindow="0" windowWidth="19200" windowHeight="8388"/>
  </bookViews>
  <sheets>
    <sheet name="Sheet1" sheetId="1" r:id="rId1"/>
  </sheet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23" i="1" l="1"/>
  <c r="Q53" i="1"/>
  <c r="Q52" i="1"/>
  <c r="Q51" i="1"/>
  <c r="Q50" i="1"/>
  <c r="Q44" i="1"/>
  <c r="Q43" i="1"/>
  <c r="Q42" i="1"/>
  <c r="Q35" i="1"/>
  <c r="Q34" i="1"/>
  <c r="I23" i="1"/>
  <c r="K23" i="1"/>
  <c r="J23" i="1"/>
  <c r="R6" i="1"/>
  <c r="R7" i="1" s="1"/>
  <c r="J7" i="1"/>
  <c r="H7" i="1"/>
  <c r="L24" i="1"/>
  <c r="J25" i="1"/>
  <c r="K25" i="1"/>
  <c r="J26" i="1"/>
  <c r="K26" i="1"/>
  <c r="L26" i="1"/>
  <c r="J27" i="1"/>
  <c r="K27" i="1"/>
  <c r="L27" i="1"/>
  <c r="J28" i="1"/>
  <c r="K28" i="1"/>
  <c r="L28" i="1"/>
  <c r="J29" i="1"/>
  <c r="K29" i="1"/>
  <c r="L29" i="1"/>
  <c r="L30" i="1"/>
  <c r="I25" i="1"/>
  <c r="I29" i="1"/>
  <c r="I28" i="1"/>
  <c r="I27" i="1"/>
  <c r="I26" i="1"/>
  <c r="H11" i="1"/>
  <c r="H10" i="1"/>
  <c r="H9" i="1"/>
  <c r="H8" i="1"/>
  <c r="G12" i="1"/>
  <c r="I30" i="1" s="1"/>
  <c r="P11" i="1"/>
  <c r="P10" i="1"/>
  <c r="P9" i="1"/>
  <c r="P8" i="1"/>
  <c r="L11" i="1"/>
  <c r="L12" i="1" s="1"/>
  <c r="L10" i="1"/>
  <c r="L9" i="1"/>
  <c r="L8" i="1"/>
  <c r="J11" i="1"/>
  <c r="J10" i="1"/>
  <c r="J9" i="1"/>
  <c r="J8" i="1"/>
  <c r="I12" i="1"/>
  <c r="J30" i="1" s="1"/>
  <c r="M12" i="1"/>
  <c r="O12" i="1"/>
  <c r="Q12" i="1"/>
  <c r="K12" i="1"/>
  <c r="K30" i="1" s="1"/>
  <c r="Q7" i="1"/>
  <c r="R10" i="1" s="1"/>
  <c r="R11" i="1" l="1"/>
  <c r="J12" i="1"/>
  <c r="P12" i="1"/>
  <c r="R8" i="1"/>
  <c r="R12" i="1" s="1"/>
  <c r="R9" i="1"/>
  <c r="H12" i="1"/>
  <c r="P15" i="1" l="1"/>
  <c r="H6" i="1"/>
  <c r="G6" i="1" s="1"/>
  <c r="I24" i="1" s="1"/>
  <c r="N14" i="1"/>
  <c r="N13" i="1"/>
  <c r="P13" i="1"/>
  <c r="P14" i="1"/>
  <c r="L7" i="1"/>
  <c r="L6" i="1"/>
  <c r="K6" i="1"/>
  <c r="K24" i="1" s="1"/>
  <c r="G54" i="1" l="1"/>
  <c r="I50" i="1" a="1"/>
  <c r="L53" i="1" s="1"/>
  <c r="H46" i="1"/>
  <c r="J42" i="1" a="1"/>
  <c r="J44" i="1" s="1"/>
  <c r="I38" i="1"/>
  <c r="K34" i="1" a="1"/>
  <c r="L34" i="1" s="1"/>
  <c r="M7" i="1"/>
  <c r="P7" i="1"/>
  <c r="O6" i="1"/>
  <c r="P6" i="1" s="1"/>
  <c r="I6" i="1"/>
  <c r="N6" i="1" l="1"/>
  <c r="L25" i="1"/>
  <c r="N10" i="1"/>
  <c r="N9" i="1"/>
  <c r="N12" i="1" s="1"/>
  <c r="N8" i="1"/>
  <c r="N11" i="1"/>
  <c r="J6" i="1"/>
  <c r="J24" i="1"/>
  <c r="L15" i="1"/>
  <c r="L16" i="1"/>
  <c r="K35" i="1"/>
  <c r="I50" i="1"/>
  <c r="J51" i="1"/>
  <c r="K52" i="1"/>
  <c r="J50" i="1"/>
  <c r="K51" i="1"/>
  <c r="I53" i="1"/>
  <c r="K50" i="1"/>
  <c r="I52" i="1"/>
  <c r="J53" i="1"/>
  <c r="I51" i="1"/>
  <c r="J52" i="1"/>
  <c r="K53" i="1"/>
  <c r="J43" i="1"/>
  <c r="K44" i="1"/>
  <c r="L35" i="1"/>
  <c r="J42" i="1"/>
  <c r="K43" i="1"/>
  <c r="L44" i="1"/>
  <c r="N7" i="1"/>
  <c r="K34" i="1"/>
  <c r="K42" i="1"/>
  <c r="L43" i="1"/>
  <c r="L42" i="1"/>
  <c r="L50" i="1"/>
  <c r="L51" i="1"/>
  <c r="L52" i="1"/>
  <c r="N34" i="1" l="1" a="1"/>
  <c r="N34" i="1" s="1"/>
  <c r="P34" i="1" s="1"/>
  <c r="N42" i="1" a="1"/>
  <c r="N44" i="1" s="1"/>
  <c r="P44" i="1" s="1"/>
  <c r="N50" i="1" a="1"/>
  <c r="N52" i="1" s="1"/>
  <c r="N35" i="1" l="1"/>
  <c r="P35" i="1" s="1"/>
  <c r="L33" i="1" s="1"/>
  <c r="K33" i="1"/>
  <c r="P52" i="1"/>
  <c r="K49" i="1" s="1"/>
  <c r="N43" i="1"/>
  <c r="P43" i="1" s="1"/>
  <c r="K41" i="1" s="1"/>
  <c r="N42" i="1"/>
  <c r="P42" i="1" s="1"/>
  <c r="J41" i="1" s="1"/>
  <c r="L41" i="1"/>
  <c r="N53" i="1"/>
  <c r="N50" i="1"/>
  <c r="N51" i="1"/>
  <c r="P53" i="1" l="1"/>
  <c r="L49" i="1" s="1"/>
  <c r="G34" i="1"/>
  <c r="G35" i="1"/>
  <c r="G36" i="1"/>
  <c r="G37" i="1"/>
  <c r="F42" i="1"/>
  <c r="P51" i="1"/>
  <c r="J49" i="1" s="1"/>
  <c r="P50" i="1"/>
  <c r="I49" i="1" s="1"/>
  <c r="F45" i="1"/>
  <c r="F43" i="1"/>
  <c r="F44" i="1"/>
  <c r="G38" i="1" l="1"/>
  <c r="F46" i="1"/>
  <c r="E52" i="1"/>
  <c r="E53" i="1"/>
  <c r="E51" i="1"/>
  <c r="E50" i="1"/>
  <c r="E54" i="1" l="1"/>
</calcChain>
</file>

<file path=xl/sharedStrings.xml><?xml version="1.0" encoding="utf-8"?>
<sst xmlns="http://schemas.openxmlformats.org/spreadsheetml/2006/main" count="83" uniqueCount="43">
  <si>
    <t>Duckweed</t>
  </si>
  <si>
    <t xml:space="preserve">BSFL </t>
  </si>
  <si>
    <t>Azolla</t>
  </si>
  <si>
    <t>(Mengist, 2016)</t>
  </si>
  <si>
    <t>(Pieterse, 2014)</t>
  </si>
  <si>
    <t>Eisenia foetida (dry)</t>
  </si>
  <si>
    <t>Lemna minor (dry)</t>
  </si>
  <si>
    <t>Hermetia illucens (dry)</t>
  </si>
  <si>
    <t>Azolla caroliniana (dry)</t>
  </si>
  <si>
    <t>%DM</t>
  </si>
  <si>
    <t>%TM</t>
  </si>
  <si>
    <t>Moisture</t>
  </si>
  <si>
    <t>DM</t>
  </si>
  <si>
    <t xml:space="preserve">Crude Protein </t>
  </si>
  <si>
    <t xml:space="preserve">Crude Lipids </t>
  </si>
  <si>
    <t>Crude Fiber</t>
  </si>
  <si>
    <t xml:space="preserve">Ash </t>
  </si>
  <si>
    <t>NFE *</t>
  </si>
  <si>
    <t>As Reported</t>
  </si>
  <si>
    <t>Calculated Value</t>
  </si>
  <si>
    <t>Results</t>
  </si>
  <si>
    <t>Target</t>
  </si>
  <si>
    <t>calculated</t>
  </si>
  <si>
    <t>practical</t>
  </si>
  <si>
    <t>CP</t>
  </si>
  <si>
    <t>CL</t>
  </si>
  <si>
    <t>CF</t>
  </si>
  <si>
    <t xml:space="preserve">Target </t>
  </si>
  <si>
    <t>Lysine (g/100g CP)</t>
  </si>
  <si>
    <t>(Khandaker et al., 2007)</t>
  </si>
  <si>
    <t>(Sujatha et al., 2012)</t>
  </si>
  <si>
    <t>Energy (MJ/kg DM)</t>
  </si>
  <si>
    <t>Ca (g/kg  DM)</t>
  </si>
  <si>
    <t>P   (g/kg DM)</t>
  </si>
  <si>
    <t>(FOA, 2004)</t>
  </si>
  <si>
    <t>CF &lt;10%</t>
  </si>
  <si>
    <t>Ash &lt;45%</t>
  </si>
  <si>
    <t>5% &lt;NFE &lt;15%</t>
  </si>
  <si>
    <t>3% &lt;CL &lt;16%</t>
  </si>
  <si>
    <t>34% &lt;CP</t>
  </si>
  <si>
    <t>(ESR International 2008)</t>
  </si>
  <si>
    <t>Red Worms</t>
  </si>
  <si>
    <t>Select Here ==&gt;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</si>
</sst>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(* #,##0.00_);_(* \(#,##0.00\);_(* &quot;-&quot;??_);_(@_)"/>
    <numFmt numFmtId="164" formatCode="0.0000"/>
    <numFmt numFmtId="165" formatCode="0.000"/>
    <numFmt numFmtId="166" formatCode="0.0"/>
    <numFmt numFmtId="167" formatCode="0.0%"/>
    <numFmt numFmtId="173" formatCode="0.0000%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Times New Roman"/>
      <family val="1"/>
    </font>
  </fonts>
  <fills count="26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B9D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F8E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D9D2F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8BEF8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BCB0F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8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4">
    <xf numFmtId="0" fontId="0" fillId="0" borderId="0" xfId="0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2" fillId="0" borderId="0" xfId="0" applyFont="1"/>
    <xf numFmtId="10" fontId="0" fillId="2" borderId="9" xfId="2" applyNumberFormat="1" applyFont="1" applyFill="1" applyBorder="1" applyAlignment="1">
      <alignment horizontal="center"/>
    </xf>
    <xf numFmtId="10" fontId="0" fillId="2" borderId="10" xfId="2" applyNumberFormat="1" applyFont="1" applyFill="1" applyBorder="1" applyAlignment="1">
      <alignment horizontal="center"/>
    </xf>
    <xf numFmtId="10" fontId="0" fillId="3" borderId="10" xfId="2" applyNumberFormat="1" applyFont="1" applyFill="1" applyBorder="1" applyAlignment="1">
      <alignment horizontal="center"/>
    </xf>
    <xf numFmtId="10" fontId="0" fillId="3" borderId="12" xfId="2" applyNumberFormat="1" applyFont="1" applyFill="1" applyBorder="1" applyAlignment="1">
      <alignment horizontal="center"/>
    </xf>
    <xf numFmtId="10" fontId="0" fillId="2" borderId="12" xfId="2" applyNumberFormat="1" applyFont="1" applyFill="1" applyBorder="1" applyAlignment="1">
      <alignment horizontal="center"/>
    </xf>
    <xf numFmtId="10" fontId="0" fillId="2" borderId="4" xfId="2" applyNumberFormat="1" applyFont="1" applyFill="1" applyBorder="1" applyAlignment="1">
      <alignment horizontal="center"/>
    </xf>
    <xf numFmtId="10" fontId="0" fillId="2" borderId="13" xfId="2" applyNumberFormat="1" applyFont="1" applyFill="1" applyBorder="1" applyAlignment="1">
      <alignment horizontal="center"/>
    </xf>
    <xf numFmtId="43" fontId="0" fillId="0" borderId="14" xfId="1" applyFont="1" applyBorder="1" applyAlignment="1">
      <alignment horizontal="center"/>
    </xf>
    <xf numFmtId="43" fontId="0" fillId="0" borderId="12" xfId="1" applyFont="1" applyBorder="1" applyAlignment="1">
      <alignment horizontal="center"/>
    </xf>
    <xf numFmtId="0" fontId="0" fillId="0" borderId="12" xfId="0" applyBorder="1" applyAlignment="1">
      <alignment horizontal="center"/>
    </xf>
    <xf numFmtId="43" fontId="0" fillId="0" borderId="4" xfId="1" applyFont="1" applyBorder="1" applyAlignment="1">
      <alignment horizontal="center"/>
    </xf>
    <xf numFmtId="43" fontId="0" fillId="0" borderId="13" xfId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 applyAlignment="1">
      <alignment horizontal="center"/>
    </xf>
    <xf numFmtId="10" fontId="0" fillId="0" borderId="0" xfId="0" applyNumberFormat="1"/>
    <xf numFmtId="0" fontId="0" fillId="9" borderId="7" xfId="0" applyFill="1" applyBorder="1" applyAlignment="1">
      <alignment horizontal="center"/>
    </xf>
    <xf numFmtId="0" fontId="0" fillId="10" borderId="7" xfId="0" applyFill="1" applyBorder="1" applyAlignment="1">
      <alignment horizontal="center"/>
    </xf>
    <xf numFmtId="2" fontId="0" fillId="11" borderId="2" xfId="0" applyNumberFormat="1" applyFill="1" applyBorder="1" applyAlignment="1">
      <alignment horizontal="center"/>
    </xf>
    <xf numFmtId="2" fontId="0" fillId="11" borderId="3" xfId="0" applyNumberFormat="1" applyFill="1" applyBorder="1" applyAlignment="1">
      <alignment horizontal="center"/>
    </xf>
    <xf numFmtId="0" fontId="0" fillId="12" borderId="7" xfId="0" applyFill="1" applyBorder="1" applyAlignment="1">
      <alignment horizontal="center"/>
    </xf>
    <xf numFmtId="0" fontId="0" fillId="13" borderId="7" xfId="0" applyFill="1" applyBorder="1" applyAlignment="1">
      <alignment horizontal="center"/>
    </xf>
    <xf numFmtId="10" fontId="0" fillId="14" borderId="10" xfId="2" applyNumberFormat="1" applyFont="1" applyFill="1" applyBorder="1" applyAlignment="1">
      <alignment horizontal="center"/>
    </xf>
    <xf numFmtId="10" fontId="0" fillId="15" borderId="10" xfId="2" applyNumberFormat="1" applyFont="1" applyFill="1" applyBorder="1" applyAlignment="1">
      <alignment horizontal="center"/>
    </xf>
    <xf numFmtId="2" fontId="0" fillId="7" borderId="9" xfId="0" applyNumberFormat="1" applyFill="1" applyBorder="1" applyAlignment="1">
      <alignment horizontal="center"/>
    </xf>
    <xf numFmtId="2" fontId="0" fillId="7" borderId="15" xfId="0" applyNumberFormat="1" applyFill="1" applyBorder="1" applyAlignment="1">
      <alignment horizontal="center"/>
    </xf>
    <xf numFmtId="2" fontId="0" fillId="7" borderId="4" xfId="0" applyNumberFormat="1" applyFill="1" applyBorder="1" applyAlignment="1">
      <alignment horizontal="center"/>
    </xf>
    <xf numFmtId="2" fontId="0" fillId="7" borderId="6" xfId="0" applyNumberFormat="1" applyFill="1" applyBorder="1" applyAlignment="1">
      <alignment horizontal="center"/>
    </xf>
    <xf numFmtId="164" fontId="0" fillId="16" borderId="10" xfId="0" applyNumberFormat="1" applyFill="1" applyBorder="1" applyAlignment="1">
      <alignment horizontal="center"/>
    </xf>
    <xf numFmtId="164" fontId="0" fillId="16" borderId="13" xfId="0" applyNumberFormat="1" applyFill="1" applyBorder="1" applyAlignment="1">
      <alignment horizontal="center"/>
    </xf>
    <xf numFmtId="0" fontId="3" fillId="0" borderId="0" xfId="0" applyFont="1" applyBorder="1" applyAlignment="1"/>
    <xf numFmtId="10" fontId="0" fillId="14" borderId="12" xfId="2" applyNumberFormat="1" applyFont="1" applyFill="1" applyBorder="1" applyAlignment="1">
      <alignment horizontal="center"/>
    </xf>
    <xf numFmtId="10" fontId="0" fillId="15" borderId="13" xfId="2" applyNumberFormat="1" applyFont="1" applyFill="1" applyBorder="1" applyAlignment="1">
      <alignment horizontal="center"/>
    </xf>
    <xf numFmtId="10" fontId="0" fillId="0" borderId="0" xfId="2" applyNumberFormat="1" applyFont="1" applyFill="1" applyBorder="1" applyAlignment="1">
      <alignment horizontal="center"/>
    </xf>
    <xf numFmtId="0" fontId="3" fillId="0" borderId="0" xfId="0" applyFont="1"/>
    <xf numFmtId="10" fontId="0" fillId="14" borderId="13" xfId="2" applyNumberFormat="1" applyFont="1" applyFill="1" applyBorder="1" applyAlignment="1">
      <alignment horizontal="center"/>
    </xf>
    <xf numFmtId="10" fontId="0" fillId="8" borderId="0" xfId="2" applyNumberFormat="1" applyFont="1" applyFill="1" applyBorder="1" applyAlignment="1">
      <alignment horizontal="center"/>
    </xf>
    <xf numFmtId="165" fontId="0" fillId="0" borderId="0" xfId="0" applyNumberFormat="1"/>
    <xf numFmtId="2" fontId="0" fillId="11" borderId="8" xfId="0" applyNumberFormat="1" applyFill="1" applyBorder="1" applyAlignment="1">
      <alignment horizontal="center"/>
    </xf>
    <xf numFmtId="10" fontId="0" fillId="18" borderId="10" xfId="2" applyNumberFormat="1" applyFont="1" applyFill="1" applyBorder="1" applyAlignment="1">
      <alignment horizontal="center"/>
    </xf>
    <xf numFmtId="10" fontId="0" fillId="5" borderId="10" xfId="2" applyNumberFormat="1" applyFont="1" applyFill="1" applyBorder="1" applyAlignment="1">
      <alignment horizontal="center"/>
    </xf>
    <xf numFmtId="2" fontId="0" fillId="4" borderId="9" xfId="0" applyNumberFormat="1" applyFill="1" applyBorder="1" applyAlignment="1">
      <alignment horizontal="center"/>
    </xf>
    <xf numFmtId="2" fontId="0" fillId="4" borderId="11" xfId="0" applyNumberFormat="1" applyFill="1" applyBorder="1" applyAlignment="1">
      <alignment horizontal="center"/>
    </xf>
    <xf numFmtId="2" fontId="0" fillId="4" borderId="15" xfId="0" applyNumberFormat="1" applyFill="1" applyBorder="1" applyAlignment="1">
      <alignment horizontal="center"/>
    </xf>
    <xf numFmtId="2" fontId="0" fillId="4" borderId="14" xfId="0" applyNumberFormat="1" applyFill="1" applyBorder="1" applyAlignment="1">
      <alignment horizontal="center"/>
    </xf>
    <xf numFmtId="2" fontId="0" fillId="4" borderId="0" xfId="0" applyNumberFormat="1" applyFill="1" applyBorder="1" applyAlignment="1">
      <alignment horizontal="center"/>
    </xf>
    <xf numFmtId="2" fontId="0" fillId="4" borderId="16" xfId="0" applyNumberFormat="1" applyFill="1" applyBorder="1" applyAlignment="1">
      <alignment horizontal="center"/>
    </xf>
    <xf numFmtId="2" fontId="0" fillId="4" borderId="4" xfId="0" applyNumberFormat="1" applyFill="1" applyBorder="1" applyAlignment="1">
      <alignment horizontal="center"/>
    </xf>
    <xf numFmtId="2" fontId="0" fillId="4" borderId="5" xfId="0" applyNumberFormat="1" applyFill="1" applyBorder="1" applyAlignment="1">
      <alignment horizontal="center"/>
    </xf>
    <xf numFmtId="2" fontId="0" fillId="4" borderId="6" xfId="0" applyNumberFormat="1" applyFill="1" applyBorder="1" applyAlignment="1">
      <alignment horizontal="center"/>
    </xf>
    <xf numFmtId="164" fontId="0" fillId="19" borderId="10" xfId="0" applyNumberFormat="1" applyFill="1" applyBorder="1" applyAlignment="1">
      <alignment horizontal="center"/>
    </xf>
    <xf numFmtId="164" fontId="0" fillId="19" borderId="12" xfId="0" applyNumberFormat="1" applyFill="1" applyBorder="1" applyAlignment="1">
      <alignment horizontal="center"/>
    </xf>
    <xf numFmtId="164" fontId="0" fillId="19" borderId="13" xfId="0" applyNumberFormat="1" applyFill="1" applyBorder="1" applyAlignment="1">
      <alignment horizontal="center"/>
    </xf>
    <xf numFmtId="10" fontId="0" fillId="18" borderId="12" xfId="2" applyNumberFormat="1" applyFont="1" applyFill="1" applyBorder="1" applyAlignment="1">
      <alignment horizontal="center"/>
    </xf>
    <xf numFmtId="10" fontId="0" fillId="5" borderId="12" xfId="2" applyNumberFormat="1" applyFont="1" applyFill="1" applyBorder="1" applyAlignment="1">
      <alignment horizontal="center"/>
    </xf>
    <xf numFmtId="0" fontId="0" fillId="20" borderId="12" xfId="0" applyFill="1" applyBorder="1" applyAlignment="1">
      <alignment horizontal="center"/>
    </xf>
    <xf numFmtId="10" fontId="0" fillId="5" borderId="13" xfId="2" applyNumberFormat="1" applyFont="1" applyFill="1" applyBorder="1" applyAlignment="1">
      <alignment horizontal="center"/>
    </xf>
    <xf numFmtId="10" fontId="0" fillId="18" borderId="13" xfId="2" applyNumberFormat="1" applyFont="1" applyFill="1" applyBorder="1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/>
    <xf numFmtId="2" fontId="0" fillId="12" borderId="7" xfId="0" applyNumberFormat="1" applyFill="1" applyBorder="1" applyAlignment="1">
      <alignment horizontal="center"/>
    </xf>
    <xf numFmtId="10" fontId="0" fillId="21" borderId="10" xfId="2" applyNumberFormat="1" applyFont="1" applyFill="1" applyBorder="1" applyAlignment="1">
      <alignment horizontal="center"/>
    </xf>
    <xf numFmtId="2" fontId="0" fillId="3" borderId="9" xfId="0" applyNumberFormat="1" applyFill="1" applyBorder="1" applyAlignment="1">
      <alignment horizontal="center"/>
    </xf>
    <xf numFmtId="2" fontId="0" fillId="3" borderId="11" xfId="0" applyNumberFormat="1" applyFill="1" applyBorder="1" applyAlignment="1">
      <alignment horizontal="center"/>
    </xf>
    <xf numFmtId="2" fontId="0" fillId="3" borderId="15" xfId="0" applyNumberFormat="1" applyFill="1" applyBorder="1" applyAlignment="1">
      <alignment horizontal="center"/>
    </xf>
    <xf numFmtId="2" fontId="0" fillId="3" borderId="14" xfId="0" applyNumberFormat="1" applyFill="1" applyBorder="1" applyAlignment="1">
      <alignment horizontal="center"/>
    </xf>
    <xf numFmtId="2" fontId="0" fillId="3" borderId="0" xfId="0" applyNumberFormat="1" applyFill="1" applyBorder="1" applyAlignment="1">
      <alignment horizontal="center"/>
    </xf>
    <xf numFmtId="2" fontId="0" fillId="3" borderId="16" xfId="0" applyNumberFormat="1" applyFill="1" applyBorder="1" applyAlignment="1">
      <alignment horizontal="center"/>
    </xf>
    <xf numFmtId="2" fontId="0" fillId="3" borderId="4" xfId="0" applyNumberFormat="1" applyFill="1" applyBorder="1" applyAlignment="1">
      <alignment horizontal="center"/>
    </xf>
    <xf numFmtId="2" fontId="0" fillId="3" borderId="5" xfId="0" applyNumberFormat="1" applyFill="1" applyBorder="1" applyAlignment="1">
      <alignment horizontal="center"/>
    </xf>
    <xf numFmtId="2" fontId="0" fillId="3" borderId="6" xfId="0" applyNumberFormat="1" applyFill="1" applyBorder="1" applyAlignment="1">
      <alignment horizontal="center"/>
    </xf>
    <xf numFmtId="164" fontId="0" fillId="22" borderId="10" xfId="0" applyNumberFormat="1" applyFill="1" applyBorder="1" applyAlignment="1">
      <alignment horizontal="center"/>
    </xf>
    <xf numFmtId="164" fontId="0" fillId="22" borderId="12" xfId="0" applyNumberFormat="1" applyFill="1" applyBorder="1" applyAlignment="1">
      <alignment horizontal="center"/>
    </xf>
    <xf numFmtId="164" fontId="0" fillId="22" borderId="13" xfId="0" applyNumberFormat="1" applyFill="1" applyBorder="1" applyAlignment="1">
      <alignment horizontal="center"/>
    </xf>
    <xf numFmtId="10" fontId="0" fillId="21" borderId="12" xfId="2" applyNumberFormat="1" applyFont="1" applyFill="1" applyBorder="1" applyAlignment="1">
      <alignment horizontal="center"/>
    </xf>
    <xf numFmtId="0" fontId="0" fillId="23" borderId="12" xfId="0" applyFill="1" applyBorder="1" applyAlignment="1">
      <alignment horizontal="center"/>
    </xf>
    <xf numFmtId="10" fontId="0" fillId="21" borderId="13" xfId="2" applyNumberFormat="1" applyFont="1" applyFill="1" applyBorder="1" applyAlignment="1">
      <alignment horizontal="center"/>
    </xf>
    <xf numFmtId="2" fontId="0" fillId="3" borderId="13" xfId="2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3" borderId="12" xfId="2" applyNumberFormat="1" applyFont="1" applyFill="1" applyBorder="1" applyAlignment="1">
      <alignment horizontal="center"/>
    </xf>
    <xf numFmtId="2" fontId="0" fillId="3" borderId="6" xfId="2" applyNumberFormat="1" applyFont="1" applyFill="1" applyBorder="1" applyAlignment="1">
      <alignment horizontal="center"/>
    </xf>
    <xf numFmtId="167" fontId="0" fillId="3" borderId="13" xfId="2" applyNumberFormat="1" applyFont="1" applyFill="1" applyBorder="1" applyAlignment="1">
      <alignment horizontal="center"/>
    </xf>
    <xf numFmtId="166" fontId="0" fillId="2" borderId="7" xfId="2" applyNumberFormat="1" applyFont="1" applyFill="1" applyBorder="1" applyAlignment="1">
      <alignment horizontal="center"/>
    </xf>
    <xf numFmtId="0" fontId="0" fillId="3" borderId="7" xfId="0" applyFill="1" applyBorder="1" applyAlignment="1">
      <alignment horizontal="center"/>
    </xf>
    <xf numFmtId="10" fontId="0" fillId="3" borderId="13" xfId="2" applyNumberFormat="1" applyFont="1" applyFill="1" applyBorder="1" applyAlignment="1">
      <alignment horizontal="center"/>
    </xf>
    <xf numFmtId="164" fontId="0" fillId="0" borderId="0" xfId="0" applyNumberFormat="1"/>
    <xf numFmtId="0" fontId="0" fillId="17" borderId="10" xfId="0" applyFill="1" applyBorder="1" applyAlignment="1">
      <alignment horizontal="center"/>
    </xf>
    <xf numFmtId="0" fontId="0" fillId="17" borderId="13" xfId="0" applyFill="1" applyBorder="1" applyAlignment="1">
      <alignment horizontal="center"/>
    </xf>
    <xf numFmtId="2" fontId="0" fillId="3" borderId="16" xfId="2" applyNumberFormat="1" applyFont="1" applyFill="1" applyBorder="1" applyAlignment="1">
      <alignment horizontal="center"/>
    </xf>
    <xf numFmtId="0" fontId="0" fillId="24" borderId="0" xfId="0" applyFill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167" fontId="0" fillId="3" borderId="0" xfId="2" applyNumberFormat="1" applyFont="1" applyFill="1"/>
    <xf numFmtId="0" fontId="0" fillId="3" borderId="0" xfId="0" applyFill="1"/>
    <xf numFmtId="167" fontId="0" fillId="3" borderId="12" xfId="2" applyNumberFormat="1" applyFont="1" applyFill="1" applyBorder="1"/>
    <xf numFmtId="0" fontId="0" fillId="3" borderId="13" xfId="0" applyFill="1" applyBorder="1"/>
    <xf numFmtId="167" fontId="0" fillId="3" borderId="11" xfId="2" applyNumberFormat="1" applyFont="1" applyFill="1" applyBorder="1"/>
    <xf numFmtId="167" fontId="0" fillId="3" borderId="0" xfId="2" applyNumberFormat="1" applyFont="1" applyFill="1" applyBorder="1"/>
    <xf numFmtId="173" fontId="0" fillId="0" borderId="0" xfId="0" applyNumberFormat="1"/>
    <xf numFmtId="164" fontId="0" fillId="23" borderId="13" xfId="0" applyNumberFormat="1" applyFill="1" applyBorder="1" applyAlignment="1">
      <alignment horizontal="center"/>
    </xf>
    <xf numFmtId="10" fontId="0" fillId="6" borderId="12" xfId="0" applyNumberFormat="1" applyFill="1" applyBorder="1" applyAlignment="1">
      <alignment horizontal="center"/>
    </xf>
    <xf numFmtId="10" fontId="0" fillId="3" borderId="10" xfId="0" applyNumberFormat="1" applyFill="1" applyBorder="1" applyAlignment="1">
      <alignment horizontal="center"/>
    </xf>
    <xf numFmtId="10" fontId="0" fillId="3" borderId="12" xfId="0" applyNumberFormat="1" applyFill="1" applyBorder="1" applyAlignment="1">
      <alignment horizontal="center"/>
    </xf>
    <xf numFmtId="10" fontId="0" fillId="3" borderId="13" xfId="0" applyNumberFormat="1" applyFill="1" applyBorder="1" applyAlignment="1">
      <alignment horizontal="center"/>
    </xf>
    <xf numFmtId="10" fontId="0" fillId="8" borderId="4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10" fontId="0" fillId="25" borderId="10" xfId="0" applyNumberFormat="1" applyFill="1" applyBorder="1" applyAlignment="1">
      <alignment horizontal="center"/>
    </xf>
    <xf numFmtId="164" fontId="0" fillId="20" borderId="12" xfId="0" applyNumberFormat="1" applyFill="1" applyBorder="1" applyAlignment="1">
      <alignment horizontal="center"/>
    </xf>
    <xf numFmtId="164" fontId="0" fillId="23" borderId="12" xfId="0" applyNumberFormat="1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0" borderId="0" xfId="0" quotePrefix="1" applyFont="1" applyAlignment="1">
      <alignment horizontal="center"/>
    </xf>
    <xf numFmtId="0" fontId="0" fillId="0" borderId="0" xfId="0" applyFont="1" applyAlignment="1">
      <alignment horizontal="center"/>
    </xf>
  </cellXfs>
  <cellStyles count="3">
    <cellStyle name="Comma" xfId="1" builtinId="3"/>
    <cellStyle name="Normal" xfId="0" builtinId="0"/>
    <cellStyle name="Percent" xfId="2" builtinId="5"/>
  </cellStyles>
  <dxfs count="5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colors>
    <mruColors>
      <color rgb="FFFFABA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842010</xdr:colOff>
      <xdr:row>40</xdr:row>
      <xdr:rowOff>175260</xdr:rowOff>
    </xdr:from>
    <xdr:to>
      <xdr:col>8</xdr:col>
      <xdr:colOff>15240</xdr:colOff>
      <xdr:row>44</xdr:row>
      <xdr:rowOff>11430</xdr:rowOff>
    </xdr:to>
    <xdr:sp macro="" textlink="">
      <xdr:nvSpPr>
        <xdr:cNvPr id="2" name="Double Bracket 1"/>
        <xdr:cNvSpPr/>
      </xdr:nvSpPr>
      <xdr:spPr>
        <a:xfrm>
          <a:off x="2975610" y="7197090"/>
          <a:ext cx="487680" cy="57531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563880</xdr:colOff>
      <xdr:row>40</xdr:row>
      <xdr:rowOff>175260</xdr:rowOff>
    </xdr:from>
    <xdr:to>
      <xdr:col>12</xdr:col>
      <xdr:colOff>3062</xdr:colOff>
      <xdr:row>44</xdr:row>
      <xdr:rowOff>11430</xdr:rowOff>
    </xdr:to>
    <xdr:sp macro="" textlink="">
      <xdr:nvSpPr>
        <xdr:cNvPr id="3" name="Double Bracket 2"/>
        <xdr:cNvSpPr/>
      </xdr:nvSpPr>
      <xdr:spPr>
        <a:xfrm>
          <a:off x="4011930" y="7197090"/>
          <a:ext cx="1496582" cy="57531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8</xdr:col>
      <xdr:colOff>101331</xdr:colOff>
      <xdr:row>41</xdr:row>
      <xdr:rowOff>60960</xdr:rowOff>
    </xdr:from>
    <xdr:to>
      <xdr:col>8</xdr:col>
      <xdr:colOff>402321</xdr:colOff>
      <xdr:row>43</xdr:row>
      <xdr:rowOff>133350</xdr:rowOff>
    </xdr:to>
    <xdr:sp macro="" textlink="">
      <xdr:nvSpPr>
        <xdr:cNvPr id="4" name="Multiply 3"/>
        <xdr:cNvSpPr/>
      </xdr:nvSpPr>
      <xdr:spPr>
        <a:xfrm>
          <a:off x="3549381" y="7269480"/>
          <a:ext cx="300990" cy="438150"/>
        </a:xfrm>
        <a:prstGeom prst="mathMultiply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132998</xdr:colOff>
      <xdr:row>41</xdr:row>
      <xdr:rowOff>110490</xdr:rowOff>
    </xdr:from>
    <xdr:to>
      <xdr:col>12</xdr:col>
      <xdr:colOff>399698</xdr:colOff>
      <xdr:row>43</xdr:row>
      <xdr:rowOff>87630</xdr:rowOff>
    </xdr:to>
    <xdr:sp macro="" textlink="">
      <xdr:nvSpPr>
        <xdr:cNvPr id="5" name="Equal 4"/>
        <xdr:cNvSpPr/>
      </xdr:nvSpPr>
      <xdr:spPr>
        <a:xfrm>
          <a:off x="5638448" y="7319010"/>
          <a:ext cx="266700" cy="342900"/>
        </a:xfrm>
        <a:prstGeom prst="mathEqual">
          <a:avLst/>
        </a:prstGeom>
        <a:solidFill>
          <a:schemeClr val="bg2">
            <a:lumMod val="7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579121</xdr:colOff>
      <xdr:row>40</xdr:row>
      <xdr:rowOff>167640</xdr:rowOff>
    </xdr:from>
    <xdr:to>
      <xdr:col>14</xdr:col>
      <xdr:colOff>4948</xdr:colOff>
      <xdr:row>44</xdr:row>
      <xdr:rowOff>3810</xdr:rowOff>
    </xdr:to>
    <xdr:sp macro="" textlink="">
      <xdr:nvSpPr>
        <xdr:cNvPr id="6" name="Double Bracket 5"/>
        <xdr:cNvSpPr/>
      </xdr:nvSpPr>
      <xdr:spPr>
        <a:xfrm>
          <a:off x="6054091" y="7189470"/>
          <a:ext cx="576447" cy="57531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1633</xdr:colOff>
      <xdr:row>48</xdr:row>
      <xdr:rowOff>167640</xdr:rowOff>
    </xdr:from>
    <xdr:to>
      <xdr:col>7</xdr:col>
      <xdr:colOff>14844</xdr:colOff>
      <xdr:row>53</xdr:row>
      <xdr:rowOff>15240</xdr:rowOff>
    </xdr:to>
    <xdr:sp macro="" textlink="">
      <xdr:nvSpPr>
        <xdr:cNvPr id="7" name="Double Bracket 6"/>
        <xdr:cNvSpPr/>
      </xdr:nvSpPr>
      <xdr:spPr>
        <a:xfrm>
          <a:off x="2485753" y="8667750"/>
          <a:ext cx="504701" cy="76962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469768</xdr:colOff>
      <xdr:row>49</xdr:row>
      <xdr:rowOff>7620</xdr:rowOff>
    </xdr:from>
    <xdr:to>
      <xdr:col>12</xdr:col>
      <xdr:colOff>19792</xdr:colOff>
      <xdr:row>53</xdr:row>
      <xdr:rowOff>19050</xdr:rowOff>
    </xdr:to>
    <xdr:sp macro="" textlink="">
      <xdr:nvSpPr>
        <xdr:cNvPr id="8" name="Double Bracket 7"/>
        <xdr:cNvSpPr/>
      </xdr:nvSpPr>
      <xdr:spPr>
        <a:xfrm>
          <a:off x="3445378" y="8694420"/>
          <a:ext cx="2079864" cy="74676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91440</xdr:colOff>
      <xdr:row>49</xdr:row>
      <xdr:rowOff>137160</xdr:rowOff>
    </xdr:from>
    <xdr:to>
      <xdr:col>7</xdr:col>
      <xdr:colOff>392430</xdr:colOff>
      <xdr:row>52</xdr:row>
      <xdr:rowOff>34290</xdr:rowOff>
    </xdr:to>
    <xdr:sp macro="" textlink="">
      <xdr:nvSpPr>
        <xdr:cNvPr id="9" name="Multiply 8"/>
        <xdr:cNvSpPr/>
      </xdr:nvSpPr>
      <xdr:spPr>
        <a:xfrm>
          <a:off x="3067050" y="8823960"/>
          <a:ext cx="300990" cy="445770"/>
        </a:xfrm>
        <a:prstGeom prst="mathMultiply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148590</xdr:colOff>
      <xdr:row>50</xdr:row>
      <xdr:rowOff>7620</xdr:rowOff>
    </xdr:from>
    <xdr:to>
      <xdr:col>12</xdr:col>
      <xdr:colOff>415290</xdr:colOff>
      <xdr:row>51</xdr:row>
      <xdr:rowOff>179070</xdr:rowOff>
    </xdr:to>
    <xdr:sp macro="" textlink="">
      <xdr:nvSpPr>
        <xdr:cNvPr id="10" name="Equal 9"/>
        <xdr:cNvSpPr/>
      </xdr:nvSpPr>
      <xdr:spPr>
        <a:xfrm>
          <a:off x="5654040" y="8877300"/>
          <a:ext cx="266700" cy="354330"/>
        </a:xfrm>
        <a:prstGeom prst="mathEqual">
          <a:avLst/>
        </a:prstGeom>
        <a:solidFill>
          <a:schemeClr val="bg2">
            <a:lumMod val="7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12</xdr:col>
      <xdr:colOff>578922</xdr:colOff>
      <xdr:row>48</xdr:row>
      <xdr:rowOff>175260</xdr:rowOff>
    </xdr:from>
    <xdr:to>
      <xdr:col>14</xdr:col>
      <xdr:colOff>21722</xdr:colOff>
      <xdr:row>53</xdr:row>
      <xdr:rowOff>3810</xdr:rowOff>
    </xdr:to>
    <xdr:sp macro="" textlink="">
      <xdr:nvSpPr>
        <xdr:cNvPr id="11" name="Double Bracket 10"/>
        <xdr:cNvSpPr/>
      </xdr:nvSpPr>
      <xdr:spPr>
        <a:xfrm>
          <a:off x="6053892" y="8675370"/>
          <a:ext cx="593420" cy="75057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215883</xdr:colOff>
      <xdr:row>23</xdr:row>
      <xdr:rowOff>44186</xdr:rowOff>
    </xdr:from>
    <xdr:to>
      <xdr:col>17</xdr:col>
      <xdr:colOff>533400</xdr:colOff>
      <xdr:row>29</xdr:row>
      <xdr:rowOff>128006</xdr:rowOff>
    </xdr:to>
    <xdr:sp macro="" textlink="">
      <xdr:nvSpPr>
        <xdr:cNvPr id="12" name="TextBox 11"/>
        <xdr:cNvSpPr txBox="1"/>
      </xdr:nvSpPr>
      <xdr:spPr>
        <a:xfrm>
          <a:off x="5721333" y="3918956"/>
          <a:ext cx="3114057" cy="119634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* Nitrogen-free extract (NFE): </a:t>
          </a:r>
        </a:p>
        <a:p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Consisting of carbohydrates, sugars, starches, and a major portion of materials classed as hemicellulose in feeds. When water, crude protein, fat, fiber, and ash</a:t>
          </a:r>
          <a:r>
            <a:rPr lang="en-US" sz="1100" b="0" i="0" u="none" strike="noStrike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 b="0" i="0" u="none" strike="noStrike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are added and the sum is subtracted from 100, the difference is NFE.</a:t>
          </a:r>
          <a:r>
            <a:rPr lang="en-US" b="0"/>
            <a:t> </a:t>
          </a:r>
          <a:endParaRPr lang="en-US" sz="1100" b="0"/>
        </a:p>
      </xdr:txBody>
    </xdr:sp>
    <xdr:clientData/>
  </xdr:twoCellAnchor>
  <xdr:twoCellAnchor>
    <xdr:from>
      <xdr:col>5</xdr:col>
      <xdr:colOff>128648</xdr:colOff>
      <xdr:row>44</xdr:row>
      <xdr:rowOff>22860</xdr:rowOff>
    </xdr:from>
    <xdr:to>
      <xdr:col>15</xdr:col>
      <xdr:colOff>320039</xdr:colOff>
      <xdr:row>47</xdr:row>
      <xdr:rowOff>91440</xdr:rowOff>
    </xdr:to>
    <xdr:sp macro="" textlink="">
      <xdr:nvSpPr>
        <xdr:cNvPr id="13" name="U-Turn Arrow 12"/>
        <xdr:cNvSpPr/>
      </xdr:nvSpPr>
      <xdr:spPr>
        <a:xfrm rot="10800000">
          <a:off x="1900298" y="7783830"/>
          <a:ext cx="5517771" cy="621030"/>
        </a:xfrm>
        <a:prstGeom prst="uturnArrow">
          <a:avLst>
            <a:gd name="adj1" fmla="val 12116"/>
            <a:gd name="adj2" fmla="val 15492"/>
            <a:gd name="adj3" fmla="val 20706"/>
            <a:gd name="adj4" fmla="val 43750"/>
            <a:gd name="adj5" fmla="val 43865"/>
          </a:avLst>
        </a:prstGeom>
        <a:solidFill>
          <a:schemeClr val="bg2">
            <a:lumMod val="9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4</xdr:col>
      <xdr:colOff>128649</xdr:colOff>
      <xdr:row>53</xdr:row>
      <xdr:rowOff>26670</xdr:rowOff>
    </xdr:from>
    <xdr:to>
      <xdr:col>15</xdr:col>
      <xdr:colOff>335279</xdr:colOff>
      <xdr:row>55</xdr:row>
      <xdr:rowOff>137160</xdr:rowOff>
    </xdr:to>
    <xdr:sp macro="" textlink="">
      <xdr:nvSpPr>
        <xdr:cNvPr id="14" name="U-Turn Arrow 13"/>
        <xdr:cNvSpPr/>
      </xdr:nvSpPr>
      <xdr:spPr>
        <a:xfrm rot="10800000">
          <a:off x="1408809" y="9448800"/>
          <a:ext cx="6024500" cy="480060"/>
        </a:xfrm>
        <a:prstGeom prst="uturnArrow">
          <a:avLst>
            <a:gd name="adj1" fmla="val 15184"/>
            <a:gd name="adj2" fmla="val 20706"/>
            <a:gd name="adj3" fmla="val 27308"/>
            <a:gd name="adj4" fmla="val 43750"/>
            <a:gd name="adj5" fmla="val 63492"/>
          </a:avLst>
        </a:prstGeom>
        <a:solidFill>
          <a:schemeClr val="bg2">
            <a:lumMod val="9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108921</xdr:colOff>
      <xdr:row>32</xdr:row>
      <xdr:rowOff>158748</xdr:rowOff>
    </xdr:from>
    <xdr:to>
      <xdr:col>9</xdr:col>
      <xdr:colOff>409911</xdr:colOff>
      <xdr:row>35</xdr:row>
      <xdr:rowOff>40638</xdr:rowOff>
    </xdr:to>
    <xdr:sp macro="" textlink="">
      <xdr:nvSpPr>
        <xdr:cNvPr id="15" name="Multiply 14"/>
        <xdr:cNvSpPr/>
      </xdr:nvSpPr>
      <xdr:spPr>
        <a:xfrm>
          <a:off x="5150821" y="5721348"/>
          <a:ext cx="300990" cy="436457"/>
        </a:xfrm>
        <a:prstGeom prst="mathMultiply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122313</xdr:colOff>
      <xdr:row>32</xdr:row>
      <xdr:rowOff>182880</xdr:rowOff>
    </xdr:from>
    <xdr:to>
      <xdr:col>12</xdr:col>
      <xdr:colOff>389013</xdr:colOff>
      <xdr:row>34</xdr:row>
      <xdr:rowOff>156210</xdr:rowOff>
    </xdr:to>
    <xdr:sp macro="" textlink="">
      <xdr:nvSpPr>
        <xdr:cNvPr id="16" name="Equal 15"/>
        <xdr:cNvSpPr/>
      </xdr:nvSpPr>
      <xdr:spPr>
        <a:xfrm>
          <a:off x="5627763" y="5726430"/>
          <a:ext cx="266700" cy="342900"/>
        </a:xfrm>
        <a:prstGeom prst="mathEqual">
          <a:avLst/>
        </a:prstGeom>
        <a:solidFill>
          <a:schemeClr val="bg2">
            <a:lumMod val="7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13</xdr:col>
      <xdr:colOff>3810</xdr:colOff>
      <xdr:row>32</xdr:row>
      <xdr:rowOff>171450</xdr:rowOff>
    </xdr:from>
    <xdr:to>
      <xdr:col>14</xdr:col>
      <xdr:colOff>7620</xdr:colOff>
      <xdr:row>35</xdr:row>
      <xdr:rowOff>22860</xdr:rowOff>
    </xdr:to>
    <xdr:sp macro="" textlink="">
      <xdr:nvSpPr>
        <xdr:cNvPr id="17" name="Double Bracket 16"/>
        <xdr:cNvSpPr/>
      </xdr:nvSpPr>
      <xdr:spPr>
        <a:xfrm>
          <a:off x="6057900" y="5715000"/>
          <a:ext cx="575310" cy="40767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7</xdr:col>
      <xdr:colOff>842010</xdr:colOff>
      <xdr:row>33</xdr:row>
      <xdr:rowOff>0</xdr:rowOff>
    </xdr:from>
    <xdr:to>
      <xdr:col>9</xdr:col>
      <xdr:colOff>15240</xdr:colOff>
      <xdr:row>35</xdr:row>
      <xdr:rowOff>30480</xdr:rowOff>
    </xdr:to>
    <xdr:sp macro="" textlink="">
      <xdr:nvSpPr>
        <xdr:cNvPr id="18" name="Double Bracket 17"/>
        <xdr:cNvSpPr/>
      </xdr:nvSpPr>
      <xdr:spPr>
        <a:xfrm>
          <a:off x="3448050" y="5730240"/>
          <a:ext cx="594360" cy="400050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9</xdr:col>
      <xdr:colOff>548640</xdr:colOff>
      <xdr:row>33</xdr:row>
      <xdr:rowOff>2078</xdr:rowOff>
    </xdr:from>
    <xdr:to>
      <xdr:col>12</xdr:col>
      <xdr:colOff>17120</xdr:colOff>
      <xdr:row>35</xdr:row>
      <xdr:rowOff>22464</xdr:rowOff>
    </xdr:to>
    <xdr:sp macro="" textlink="">
      <xdr:nvSpPr>
        <xdr:cNvPr id="19" name="Double Bracket 18"/>
        <xdr:cNvSpPr/>
      </xdr:nvSpPr>
      <xdr:spPr>
        <a:xfrm>
          <a:off x="5598160" y="5757718"/>
          <a:ext cx="1170280" cy="391226"/>
        </a:xfrm>
        <a:prstGeom prst="bracketPair">
          <a:avLst/>
        </a:prstGeom>
        <a:ln w="28575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6</xdr:col>
      <xdr:colOff>128649</xdr:colOff>
      <xdr:row>35</xdr:row>
      <xdr:rowOff>3810</xdr:rowOff>
    </xdr:from>
    <xdr:to>
      <xdr:col>15</xdr:col>
      <xdr:colOff>308609</xdr:colOff>
      <xdr:row>39</xdr:row>
      <xdr:rowOff>76200</xdr:rowOff>
    </xdr:to>
    <xdr:sp macro="" textlink="">
      <xdr:nvSpPr>
        <xdr:cNvPr id="20" name="U-Turn Arrow 19"/>
        <xdr:cNvSpPr/>
      </xdr:nvSpPr>
      <xdr:spPr>
        <a:xfrm rot="10800000">
          <a:off x="2612769" y="6103620"/>
          <a:ext cx="4793870" cy="807720"/>
        </a:xfrm>
        <a:prstGeom prst="uturnArrow">
          <a:avLst>
            <a:gd name="adj1" fmla="val 9286"/>
            <a:gd name="adj2" fmla="val 11718"/>
            <a:gd name="adj3" fmla="val 16460"/>
            <a:gd name="adj4" fmla="val 43750"/>
            <a:gd name="adj5" fmla="val 34903"/>
          </a:avLst>
        </a:prstGeom>
        <a:solidFill>
          <a:schemeClr val="bg2">
            <a:lumMod val="90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14</xdr:col>
      <xdr:colOff>108857</xdr:colOff>
      <xdr:row>33</xdr:row>
      <xdr:rowOff>44531</xdr:rowOff>
    </xdr:from>
    <xdr:to>
      <xdr:col>14</xdr:col>
      <xdr:colOff>390896</xdr:colOff>
      <xdr:row>34</xdr:row>
      <xdr:rowOff>69272</xdr:rowOff>
    </xdr:to>
    <xdr:sp macro="" textlink="">
      <xdr:nvSpPr>
        <xdr:cNvPr id="21" name="Right Arrow 20"/>
        <xdr:cNvSpPr/>
      </xdr:nvSpPr>
      <xdr:spPr>
        <a:xfrm>
          <a:off x="6734447" y="5774771"/>
          <a:ext cx="282039" cy="207621"/>
        </a:xfrm>
        <a:prstGeom prst="rightArrow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102920</xdr:colOff>
      <xdr:row>41</xdr:row>
      <xdr:rowOff>112814</xdr:rowOff>
    </xdr:from>
    <xdr:to>
      <xdr:col>14</xdr:col>
      <xdr:colOff>384959</xdr:colOff>
      <xdr:row>42</xdr:row>
      <xdr:rowOff>137554</xdr:rowOff>
    </xdr:to>
    <xdr:sp macro="" textlink="">
      <xdr:nvSpPr>
        <xdr:cNvPr id="22" name="Right Arrow 21"/>
        <xdr:cNvSpPr/>
      </xdr:nvSpPr>
      <xdr:spPr>
        <a:xfrm>
          <a:off x="6728510" y="7321334"/>
          <a:ext cx="282039" cy="207620"/>
        </a:xfrm>
        <a:prstGeom prst="rightArrow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14</xdr:col>
      <xdr:colOff>111826</xdr:colOff>
      <xdr:row>50</xdr:row>
      <xdr:rowOff>32655</xdr:rowOff>
    </xdr:from>
    <xdr:to>
      <xdr:col>14</xdr:col>
      <xdr:colOff>393865</xdr:colOff>
      <xdr:row>51</xdr:row>
      <xdr:rowOff>57395</xdr:rowOff>
    </xdr:to>
    <xdr:sp macro="" textlink="">
      <xdr:nvSpPr>
        <xdr:cNvPr id="23" name="Right Arrow 22"/>
        <xdr:cNvSpPr/>
      </xdr:nvSpPr>
      <xdr:spPr>
        <a:xfrm>
          <a:off x="6737416" y="8902335"/>
          <a:ext cx="282039" cy="207620"/>
        </a:xfrm>
        <a:prstGeom prst="rightArrow">
          <a:avLst/>
        </a:prstGeom>
        <a:solidFill>
          <a:schemeClr val="bg2">
            <a:lumMod val="75000"/>
          </a:schemeClr>
        </a:solidFill>
        <a:ln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S55"/>
  <sheetViews>
    <sheetView showGridLines="0" tabSelected="1" zoomScaleNormal="100" workbookViewId="0">
      <selection activeCell="N20" sqref="N20"/>
    </sheetView>
  </sheetViews>
  <sheetFormatPr defaultRowHeight="14.4" x14ac:dyDescent="0.55000000000000004"/>
  <cols>
    <col min="5" max="5" width="6.734375" customWidth="1"/>
    <col min="6" max="6" width="6.578125" customWidth="1"/>
    <col min="7" max="7" width="6.734375" customWidth="1"/>
    <col min="8" max="8" width="6.578125" bestFit="1" customWidth="1"/>
    <col min="9" max="10" width="7.62890625" customWidth="1"/>
    <col min="11" max="12" width="7.89453125" customWidth="1"/>
    <col min="13" max="13" width="7.578125" customWidth="1"/>
    <col min="14" max="14" width="8" customWidth="1"/>
    <col min="15" max="15" width="6.578125" customWidth="1"/>
    <col min="16" max="16" width="6.62890625" customWidth="1"/>
    <col min="17" max="17" width="6.734375" customWidth="1"/>
    <col min="18" max="18" width="7.05078125" customWidth="1"/>
    <col min="19" max="19" width="8.83984375" customWidth="1"/>
  </cols>
  <sheetData>
    <row r="1" spans="2:19" x14ac:dyDescent="0.55000000000000004">
      <c r="G1" s="117">
        <v>1</v>
      </c>
      <c r="H1" s="117"/>
      <c r="I1" s="117">
        <v>2</v>
      </c>
      <c r="J1" s="117"/>
      <c r="K1" s="117">
        <v>3</v>
      </c>
      <c r="L1" s="117"/>
      <c r="M1" s="117">
        <v>4</v>
      </c>
      <c r="N1" s="117"/>
      <c r="O1" s="117">
        <v>5</v>
      </c>
      <c r="P1" s="117"/>
      <c r="Q1" s="117">
        <v>6</v>
      </c>
      <c r="R1" s="117"/>
    </row>
    <row r="2" spans="2:19" x14ac:dyDescent="0.55000000000000004">
      <c r="G2" s="101" t="s">
        <v>41</v>
      </c>
      <c r="H2" s="101"/>
      <c r="I2" s="101" t="s">
        <v>0</v>
      </c>
      <c r="J2" s="101"/>
      <c r="K2" s="101" t="s">
        <v>1</v>
      </c>
      <c r="L2" s="101"/>
      <c r="M2" s="101" t="s">
        <v>2</v>
      </c>
      <c r="N2" s="101"/>
      <c r="O2" s="101" t="s">
        <v>1</v>
      </c>
      <c r="P2" s="101"/>
      <c r="Q2" s="101" t="s">
        <v>1</v>
      </c>
      <c r="R2" s="101"/>
    </row>
    <row r="3" spans="2:19" ht="14.7" thickBot="1" x14ac:dyDescent="0.6">
      <c r="G3" s="101" t="s">
        <v>3</v>
      </c>
      <c r="H3" s="101"/>
      <c r="I3" s="102" t="s">
        <v>29</v>
      </c>
      <c r="J3" s="102"/>
      <c r="K3" s="101" t="s">
        <v>34</v>
      </c>
      <c r="L3" s="101"/>
      <c r="M3" s="102" t="s">
        <v>30</v>
      </c>
      <c r="N3" s="102"/>
      <c r="O3" s="101" t="s">
        <v>4</v>
      </c>
      <c r="P3" s="101"/>
      <c r="Q3" s="3" t="s">
        <v>40</v>
      </c>
    </row>
    <row r="4" spans="2:19" ht="15" thickTop="1" thickBot="1" x14ac:dyDescent="0.6">
      <c r="G4" s="93" t="s">
        <v>5</v>
      </c>
      <c r="H4" s="94"/>
      <c r="I4" s="95" t="s">
        <v>6</v>
      </c>
      <c r="J4" s="103"/>
      <c r="K4" s="93" t="s">
        <v>7</v>
      </c>
      <c r="L4" s="94"/>
      <c r="M4" s="95" t="s">
        <v>8</v>
      </c>
      <c r="N4" s="96"/>
      <c r="O4" s="93" t="s">
        <v>7</v>
      </c>
      <c r="P4" s="94"/>
      <c r="Q4" s="93" t="s">
        <v>7</v>
      </c>
      <c r="R4" s="94"/>
    </row>
    <row r="5" spans="2:19" ht="14.7" thickBot="1" x14ac:dyDescent="0.6">
      <c r="G5" s="1" t="s">
        <v>9</v>
      </c>
      <c r="H5" s="1" t="s">
        <v>10</v>
      </c>
      <c r="I5" s="1" t="s">
        <v>9</v>
      </c>
      <c r="J5" s="1" t="s">
        <v>10</v>
      </c>
      <c r="K5" s="81" t="s">
        <v>9</v>
      </c>
      <c r="L5" s="1" t="s">
        <v>10</v>
      </c>
      <c r="M5" s="2" t="s">
        <v>9</v>
      </c>
      <c r="N5" s="1" t="s">
        <v>10</v>
      </c>
      <c r="O5" s="81" t="s">
        <v>9</v>
      </c>
      <c r="P5" s="1" t="s">
        <v>10</v>
      </c>
      <c r="Q5" s="81" t="s">
        <v>9</v>
      </c>
      <c r="R5" s="1" t="s">
        <v>10</v>
      </c>
    </row>
    <row r="6" spans="2:19" x14ac:dyDescent="0.55000000000000004">
      <c r="E6" s="3" t="s">
        <v>11</v>
      </c>
      <c r="G6" s="4">
        <f>H6</f>
        <v>0.15280000000000005</v>
      </c>
      <c r="H6" s="4">
        <f>(1-G7)</f>
        <v>0.15280000000000005</v>
      </c>
      <c r="I6" s="5">
        <f>1-I7</f>
        <v>0.11929999999999996</v>
      </c>
      <c r="J6" s="5">
        <f>I6</f>
        <v>0.11929999999999996</v>
      </c>
      <c r="K6" s="5">
        <f>(1-K7)</f>
        <v>8.7000000000000077E-2</v>
      </c>
      <c r="L6" s="5">
        <f>1-K7</f>
        <v>8.7000000000000077E-2</v>
      </c>
      <c r="M6" s="6">
        <v>6.6199999999999995E-2</v>
      </c>
      <c r="N6" s="5">
        <f>1-M7</f>
        <v>6.6200000000000037E-2</v>
      </c>
      <c r="O6" s="5">
        <f>(1-O7)</f>
        <v>8.7000000000000077E-2</v>
      </c>
      <c r="P6" s="5">
        <f>O6</f>
        <v>8.7000000000000077E-2</v>
      </c>
      <c r="Q6" s="6">
        <v>7.9000000000000001E-2</v>
      </c>
      <c r="R6" s="5">
        <f>Q6</f>
        <v>7.9000000000000001E-2</v>
      </c>
    </row>
    <row r="7" spans="2:19" ht="14.7" thickBot="1" x14ac:dyDescent="0.6">
      <c r="E7" s="3" t="s">
        <v>12</v>
      </c>
      <c r="G7" s="87">
        <v>0.84719999999999995</v>
      </c>
      <c r="H7" s="87">
        <f>G7</f>
        <v>0.84719999999999995</v>
      </c>
      <c r="I7" s="87">
        <v>0.88070000000000004</v>
      </c>
      <c r="J7" s="87">
        <f>I7</f>
        <v>0.88070000000000004</v>
      </c>
      <c r="K7" s="87">
        <v>0.91299999999999992</v>
      </c>
      <c r="L7" s="87">
        <f>K7</f>
        <v>0.91299999999999992</v>
      </c>
      <c r="M7" s="10">
        <f>1-M6</f>
        <v>0.93379999999999996</v>
      </c>
      <c r="N7" s="10">
        <f>M7</f>
        <v>0.93379999999999996</v>
      </c>
      <c r="O7" s="87">
        <v>0.91299999999999992</v>
      </c>
      <c r="P7" s="87">
        <f>O7</f>
        <v>0.91299999999999992</v>
      </c>
      <c r="Q7" s="10">
        <f>1-Q6</f>
        <v>0.92100000000000004</v>
      </c>
      <c r="R7" s="10">
        <f>1-R6</f>
        <v>0.92100000000000004</v>
      </c>
    </row>
    <row r="8" spans="2:19" x14ac:dyDescent="0.55000000000000004">
      <c r="E8" s="3" t="s">
        <v>13</v>
      </c>
      <c r="G8" s="6">
        <v>0.68879999999999997</v>
      </c>
      <c r="H8" s="5">
        <f>G8*$G$7</f>
        <v>0.58355135999999996</v>
      </c>
      <c r="I8" s="6">
        <v>0.29199999999999998</v>
      </c>
      <c r="J8" s="5">
        <f>I8*$I$7</f>
        <v>0.25716440000000002</v>
      </c>
      <c r="K8" s="6">
        <v>0.42099999999999999</v>
      </c>
      <c r="L8" s="5">
        <f>K8*$K$7</f>
        <v>0.38437299999999996</v>
      </c>
      <c r="M8" s="6">
        <v>0.2117</v>
      </c>
      <c r="N8" s="5">
        <f>M8*$M$7</f>
        <v>0.19768545999999998</v>
      </c>
      <c r="O8" s="6">
        <v>0.30630000000000002</v>
      </c>
      <c r="P8" s="5">
        <f>O8*$O$7</f>
        <v>0.27965190000000001</v>
      </c>
      <c r="Q8" s="108">
        <v>0.42099999999999999</v>
      </c>
      <c r="R8" s="5">
        <f>Q8*$Q$7</f>
        <v>0.387741</v>
      </c>
    </row>
    <row r="9" spans="2:19" x14ac:dyDescent="0.55000000000000004">
      <c r="E9" s="3" t="s">
        <v>14</v>
      </c>
      <c r="G9" s="7">
        <v>9.3100000000000002E-2</v>
      </c>
      <c r="H9" s="8">
        <f t="shared" ref="H9:H11" si="0">G9*$G$7</f>
        <v>7.8874319999999998E-2</v>
      </c>
      <c r="I9" s="7">
        <v>5.0700000000000002E-2</v>
      </c>
      <c r="J9" s="8">
        <f t="shared" ref="J9:L11" si="1">I9*$I$7</f>
        <v>4.4651490000000002E-2</v>
      </c>
      <c r="K9" s="7">
        <v>0.26</v>
      </c>
      <c r="L9" s="8">
        <f t="shared" ref="L9:N11" si="2">K9*$K$7</f>
        <v>0.23737999999999998</v>
      </c>
      <c r="M9" s="7">
        <v>3.39E-2</v>
      </c>
      <c r="N9" s="8">
        <f t="shared" ref="N9:N11" si="3">M9*$M$7</f>
        <v>3.1655820000000001E-2</v>
      </c>
      <c r="O9" s="7">
        <v>0.44719999999999999</v>
      </c>
      <c r="P9" s="8">
        <f t="shared" ref="P9:P11" si="4">O9*$O$7</f>
        <v>0.40829359999999998</v>
      </c>
      <c r="Q9" s="109">
        <v>0.34799999999999998</v>
      </c>
      <c r="R9" s="8">
        <f t="shared" ref="R9:R11" si="5">Q9*$Q$7</f>
        <v>0.32050800000000002</v>
      </c>
    </row>
    <row r="10" spans="2:19" x14ac:dyDescent="0.55000000000000004">
      <c r="E10" s="3" t="s">
        <v>15</v>
      </c>
      <c r="G10" s="7">
        <v>7.6799999999999993E-2</v>
      </c>
      <c r="H10" s="8">
        <f t="shared" si="0"/>
        <v>6.5064959999999991E-2</v>
      </c>
      <c r="I10" s="7">
        <v>0.1048</v>
      </c>
      <c r="J10" s="8">
        <f t="shared" si="1"/>
        <v>9.2297360000000009E-2</v>
      </c>
      <c r="K10" s="7">
        <v>7.0000000000000007E-2</v>
      </c>
      <c r="L10" s="8">
        <f t="shared" si="2"/>
        <v>6.3909999999999995E-2</v>
      </c>
      <c r="M10" s="7">
        <v>0.14599999999999999</v>
      </c>
      <c r="N10" s="8">
        <f t="shared" si="3"/>
        <v>0.13633479999999998</v>
      </c>
      <c r="O10" s="7">
        <v>0.11109999999999999</v>
      </c>
      <c r="P10" s="8">
        <f t="shared" si="4"/>
        <v>0.10143429999999998</v>
      </c>
      <c r="Q10" s="109">
        <v>7.0000000000000007E-2</v>
      </c>
      <c r="R10" s="8">
        <f t="shared" si="5"/>
        <v>6.4470000000000013E-2</v>
      </c>
    </row>
    <row r="11" spans="2:19" x14ac:dyDescent="0.55000000000000004">
      <c r="E11" s="3" t="s">
        <v>16</v>
      </c>
      <c r="G11" s="7">
        <v>0.1139</v>
      </c>
      <c r="H11" s="8">
        <f t="shared" si="0"/>
        <v>9.6496079999999998E-2</v>
      </c>
      <c r="I11" s="7">
        <v>0.28239999999999998</v>
      </c>
      <c r="J11" s="8">
        <f t="shared" si="1"/>
        <v>0.24870967999999999</v>
      </c>
      <c r="K11" s="7">
        <v>0.20599999999999999</v>
      </c>
      <c r="L11" s="8">
        <f t="shared" si="2"/>
        <v>0.18807799999999997</v>
      </c>
      <c r="M11" s="7">
        <v>0.1991</v>
      </c>
      <c r="N11" s="8">
        <f t="shared" si="3"/>
        <v>0.18591958</v>
      </c>
      <c r="O11" s="7">
        <v>8.5999999999999993E-2</v>
      </c>
      <c r="P11" s="8">
        <f t="shared" si="4"/>
        <v>7.8517999999999991E-2</v>
      </c>
      <c r="Q11" s="109">
        <v>0.14599999999999999</v>
      </c>
      <c r="R11" s="8">
        <f t="shared" si="5"/>
        <v>0.134466</v>
      </c>
    </row>
    <row r="12" spans="2:19" ht="14.7" thickBot="1" x14ac:dyDescent="0.6">
      <c r="B12" s="110"/>
      <c r="E12" s="3" t="s">
        <v>17</v>
      </c>
      <c r="G12" s="9">
        <f>1-SUM(G8:G11)</f>
        <v>2.7400000000000091E-2</v>
      </c>
      <c r="H12" s="10">
        <f>1-SUM(H8:H11)</f>
        <v>0.17601328000000016</v>
      </c>
      <c r="I12" s="10">
        <f>1-SUM(I8:I11)</f>
        <v>0.27010000000000001</v>
      </c>
      <c r="J12" s="10">
        <f>1-SUM(J8:J11)</f>
        <v>0.35717706999999999</v>
      </c>
      <c r="K12" s="10">
        <f>1-SUM(K8:K11)</f>
        <v>4.2999999999999927E-2</v>
      </c>
      <c r="L12" s="10">
        <f t="shared" ref="L12:Q12" si="6">1-SUM(L8:L11)</f>
        <v>0.12625900000000001</v>
      </c>
      <c r="M12" s="10">
        <f t="shared" si="6"/>
        <v>0.4093</v>
      </c>
      <c r="N12" s="10">
        <f t="shared" si="6"/>
        <v>0.44840434000000007</v>
      </c>
      <c r="O12" s="10">
        <f t="shared" si="6"/>
        <v>4.9399999999999999E-2</v>
      </c>
      <c r="P12" s="10">
        <f t="shared" si="6"/>
        <v>0.13210220000000006</v>
      </c>
      <c r="Q12" s="10">
        <f t="shared" si="6"/>
        <v>1.5000000000000013E-2</v>
      </c>
      <c r="R12" s="10">
        <f>1-SUM(R8:R11)</f>
        <v>9.2814999999999981E-2</v>
      </c>
    </row>
    <row r="13" spans="2:19" x14ac:dyDescent="0.55000000000000004">
      <c r="E13" s="3" t="s">
        <v>32</v>
      </c>
      <c r="G13" s="11"/>
      <c r="H13" s="12"/>
      <c r="I13" s="3"/>
      <c r="J13" s="13"/>
      <c r="K13" s="82">
        <v>75.599999999999994</v>
      </c>
      <c r="L13" s="82">
        <v>75.599999999999994</v>
      </c>
      <c r="M13" s="82">
        <v>10.5</v>
      </c>
      <c r="N13" s="82">
        <f>M13</f>
        <v>10.5</v>
      </c>
      <c r="O13" s="82">
        <v>23.9</v>
      </c>
      <c r="P13" s="91">
        <f>O13</f>
        <v>23.9</v>
      </c>
      <c r="Q13" s="104">
        <v>0.05</v>
      </c>
      <c r="R13" s="106">
        <v>0.05</v>
      </c>
    </row>
    <row r="14" spans="2:19" x14ac:dyDescent="0.55000000000000004">
      <c r="E14" s="3" t="s">
        <v>33</v>
      </c>
      <c r="G14" s="11"/>
      <c r="H14" s="12"/>
      <c r="I14" s="3"/>
      <c r="J14" s="13"/>
      <c r="K14" s="82">
        <v>9</v>
      </c>
      <c r="L14" s="82">
        <v>9</v>
      </c>
      <c r="M14" s="82">
        <v>5.2</v>
      </c>
      <c r="N14" s="82">
        <f>M14</f>
        <v>5.2</v>
      </c>
      <c r="O14" s="82">
        <v>7.1</v>
      </c>
      <c r="P14" s="91">
        <f>O14</f>
        <v>7.1</v>
      </c>
      <c r="Q14" s="104">
        <v>1.4999999999999999E-2</v>
      </c>
      <c r="R14" s="106">
        <v>1.4999999999999999E-2</v>
      </c>
    </row>
    <row r="15" spans="2:19" ht="14.7" thickBot="1" x14ac:dyDescent="0.6">
      <c r="E15" s="3" t="s">
        <v>28</v>
      </c>
      <c r="G15" s="14"/>
      <c r="H15" s="15"/>
      <c r="I15" s="16"/>
      <c r="J15" s="16"/>
      <c r="K15" s="84">
        <v>2.8000000000000001E-2</v>
      </c>
      <c r="L15" s="8">
        <f>K15*(1-$P$6)</f>
        <v>2.5564E-2</v>
      </c>
      <c r="M15" s="15"/>
      <c r="N15" s="15"/>
      <c r="O15" s="80">
        <v>2.41</v>
      </c>
      <c r="P15" s="83">
        <f>O15</f>
        <v>2.41</v>
      </c>
      <c r="Q15" s="105"/>
      <c r="R15" s="107"/>
    </row>
    <row r="16" spans="2:19" ht="14.7" thickBot="1" x14ac:dyDescent="0.6">
      <c r="E16" s="3" t="s">
        <v>31</v>
      </c>
      <c r="G16" s="81"/>
      <c r="H16" s="1"/>
      <c r="I16" s="2"/>
      <c r="J16" s="1"/>
      <c r="K16" s="86">
        <v>22.1</v>
      </c>
      <c r="L16" s="85">
        <f>K16*(1-$P$6)</f>
        <v>20.177299999999999</v>
      </c>
      <c r="M16" s="2"/>
      <c r="N16" s="1"/>
      <c r="O16" s="81"/>
      <c r="P16" s="1"/>
      <c r="Q16" s="1"/>
      <c r="R16" s="1"/>
      <c r="S16" s="3"/>
    </row>
    <row r="17" spans="7:19" ht="14.7" thickBot="1" x14ac:dyDescent="0.6">
      <c r="P17" s="17"/>
    </row>
    <row r="18" spans="7:19" ht="14.7" thickBot="1" x14ac:dyDescent="0.6">
      <c r="G18" s="97" t="s">
        <v>18</v>
      </c>
      <c r="H18" s="98"/>
      <c r="J18" s="99" t="s">
        <v>19</v>
      </c>
      <c r="K18" s="100"/>
      <c r="L18" s="17"/>
      <c r="M18" s="17"/>
      <c r="N18" s="17"/>
      <c r="O18" s="17"/>
      <c r="P18" s="17"/>
      <c r="Q18" s="17"/>
    </row>
    <row r="19" spans="7:19" x14ac:dyDescent="0.55000000000000004">
      <c r="M19" s="17"/>
      <c r="N19" s="17"/>
      <c r="O19" s="17"/>
      <c r="P19" s="17"/>
      <c r="Q19" s="17"/>
    </row>
    <row r="20" spans="7:19" x14ac:dyDescent="0.55000000000000004">
      <c r="M20" s="17"/>
      <c r="N20" s="17"/>
      <c r="O20" s="17"/>
      <c r="P20" s="17"/>
      <c r="Q20" s="17"/>
    </row>
    <row r="21" spans="7:19" ht="14.7" thickBot="1" x14ac:dyDescent="0.6"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</row>
    <row r="22" spans="7:19" ht="15" thickTop="1" thickBot="1" x14ac:dyDescent="0.6">
      <c r="G22" s="18" t="s">
        <v>42</v>
      </c>
      <c r="I22" s="121">
        <v>1</v>
      </c>
      <c r="J22" s="121">
        <v>2</v>
      </c>
      <c r="K22" s="121">
        <v>3</v>
      </c>
      <c r="L22" s="121">
        <v>4</v>
      </c>
    </row>
    <row r="23" spans="7:19" ht="15" thickTop="1" thickBot="1" x14ac:dyDescent="0.6">
      <c r="I23" s="122" t="str">
        <f>INDEX($G$2:$S$11,1,I$22*2-1)</f>
        <v>Red Worms</v>
      </c>
      <c r="J23" s="123" t="str">
        <f>INDEX($G$2:$S$11,1,J$22*2-1)</f>
        <v>Duckweed</v>
      </c>
      <c r="K23" s="123" t="str">
        <f>INDEX($G$2:$S$11,1,K$22*2-1)</f>
        <v xml:space="preserve">BSFL </v>
      </c>
      <c r="L23" s="123" t="str">
        <f>INDEX($G$2:$S$11,1,L$22*2-1)</f>
        <v>Azolla</v>
      </c>
      <c r="M23" s="18"/>
      <c r="S23" s="18"/>
    </row>
    <row r="24" spans="7:19" x14ac:dyDescent="0.55000000000000004">
      <c r="G24" t="s">
        <v>11</v>
      </c>
      <c r="I24" s="118">
        <f>INDEX($G$2:$S$12,5,I$22*2-1)</f>
        <v>0.15280000000000005</v>
      </c>
      <c r="J24" s="118">
        <f>INDEX($G$2:$S$12,5,J$22*2-1)</f>
        <v>0.11929999999999996</v>
      </c>
      <c r="K24" s="118">
        <f>INDEX($G$2:$S$12,5,K$22*2-1)</f>
        <v>8.7000000000000077E-2</v>
      </c>
      <c r="L24" s="118">
        <f>INDEX($G$2:$S$12,5,L$22*2-1)</f>
        <v>6.6199999999999995E-2</v>
      </c>
      <c r="M24" s="18"/>
      <c r="P24" s="18"/>
    </row>
    <row r="25" spans="7:19" ht="14.7" thickBot="1" x14ac:dyDescent="0.6">
      <c r="G25" t="s">
        <v>12</v>
      </c>
      <c r="I25" s="112">
        <f>INDEX($G$2:$S$12,6,I$22*2-1)</f>
        <v>0.84719999999999995</v>
      </c>
      <c r="J25" s="112">
        <f>INDEX($G$2:$S$12,6,J$22*2-1)</f>
        <v>0.88070000000000004</v>
      </c>
      <c r="K25" s="112">
        <f>INDEX($G$2:$S$12,6,K$22*2-1)</f>
        <v>0.91299999999999992</v>
      </c>
      <c r="L25" s="112">
        <f>INDEX($G$2:$S$12,6,L$22*2-1)</f>
        <v>0.93379999999999996</v>
      </c>
      <c r="M25" s="18"/>
      <c r="P25" s="18"/>
    </row>
    <row r="26" spans="7:19" x14ac:dyDescent="0.55000000000000004">
      <c r="G26" t="s">
        <v>13</v>
      </c>
      <c r="I26" s="113">
        <f>INDEX($G$2:$S$12,7,I$22*2-1)</f>
        <v>0.68879999999999997</v>
      </c>
      <c r="J26" s="113">
        <f>INDEX($G$2:$S$12,7,J$22*2-1)</f>
        <v>0.29199999999999998</v>
      </c>
      <c r="K26" s="113">
        <f>INDEX($G$2:$S$12,7,K$22*2-1)</f>
        <v>0.42099999999999999</v>
      </c>
      <c r="L26" s="113">
        <f>INDEX($G$2:$S$12,7,L$22*2-1)</f>
        <v>0.2117</v>
      </c>
      <c r="M26" s="18"/>
      <c r="P26" s="18"/>
    </row>
    <row r="27" spans="7:19" x14ac:dyDescent="0.55000000000000004">
      <c r="G27" t="s">
        <v>14</v>
      </c>
      <c r="I27" s="114">
        <f>INDEX($G$2:$S$12,8,I$22*2-1)</f>
        <v>9.3100000000000002E-2</v>
      </c>
      <c r="J27" s="114">
        <f>INDEX($G$2:$S$12,8,J$22*2-1)</f>
        <v>5.0700000000000002E-2</v>
      </c>
      <c r="K27" s="114">
        <f>INDEX($G$2:$S$12,8,K$22*2-1)</f>
        <v>0.26</v>
      </c>
      <c r="L27" s="114">
        <f>INDEX($G$2:$S$12,8,L$22*2-1)</f>
        <v>3.39E-2</v>
      </c>
      <c r="M27" s="18"/>
      <c r="P27" s="18"/>
    </row>
    <row r="28" spans="7:19" x14ac:dyDescent="0.55000000000000004">
      <c r="G28" t="s">
        <v>15</v>
      </c>
      <c r="I28" s="114">
        <f>INDEX($G$2:$S$12,9,I$22*2-1)</f>
        <v>7.6799999999999993E-2</v>
      </c>
      <c r="J28" s="114">
        <f>INDEX($G$2:$S$12,9,J$22*2-1)</f>
        <v>0.1048</v>
      </c>
      <c r="K28" s="114">
        <f>INDEX($G$2:$S$12,9,K$22*2-1)</f>
        <v>7.0000000000000007E-2</v>
      </c>
      <c r="L28" s="114">
        <f>INDEX($G$2:$S$12,9,L$22*2-1)</f>
        <v>0.14599999999999999</v>
      </c>
      <c r="M28" s="18"/>
      <c r="P28" s="18"/>
    </row>
    <row r="29" spans="7:19" ht="14.7" thickBot="1" x14ac:dyDescent="0.6">
      <c r="G29" t="s">
        <v>16</v>
      </c>
      <c r="I29" s="115">
        <f>INDEX($G$2:$S$12,10,I$22*2-1)</f>
        <v>0.1139</v>
      </c>
      <c r="J29" s="115">
        <f>INDEX($G$2:$S$12,10,J$22*2-1)</f>
        <v>0.28239999999999998</v>
      </c>
      <c r="K29" s="115">
        <f>INDEX($G$2:$S$12,10,K$22*2-1)</f>
        <v>0.20599999999999999</v>
      </c>
      <c r="L29" s="115">
        <f>INDEX($G$2:$S$12,10,L$22*2-1)</f>
        <v>0.1991</v>
      </c>
      <c r="M29" s="18"/>
      <c r="P29" s="18"/>
    </row>
    <row r="30" spans="7:19" ht="14.7" thickBot="1" x14ac:dyDescent="0.6">
      <c r="G30" t="s">
        <v>17</v>
      </c>
      <c r="I30" s="116">
        <f>INDEX($G$2:$S$12,11,I$22*2-1)</f>
        <v>2.7400000000000091E-2</v>
      </c>
      <c r="J30" s="116">
        <f>INDEX($G$2:$S$12,11,J$22*2-1)</f>
        <v>0.27010000000000001</v>
      </c>
      <c r="K30" s="116">
        <f>INDEX($G$2:$S$12,11,K$22*2-1)</f>
        <v>4.2999999999999927E-2</v>
      </c>
      <c r="L30" s="116">
        <f>INDEX($G$2:$S$12,11,L$22*2-1)</f>
        <v>0.4093</v>
      </c>
      <c r="M30" s="18"/>
      <c r="P30" s="18"/>
    </row>
    <row r="31" spans="7:19" x14ac:dyDescent="0.55000000000000004">
      <c r="I31" s="18"/>
      <c r="J31" s="18"/>
      <c r="K31" s="18"/>
      <c r="L31" s="18"/>
      <c r="P31" s="18"/>
    </row>
    <row r="32" spans="7:19" ht="14.7" thickBot="1" x14ac:dyDescent="0.6">
      <c r="P32" s="18"/>
    </row>
    <row r="33" spans="2:19" ht="14.7" thickBot="1" x14ac:dyDescent="0.6">
      <c r="G33" s="19" t="s">
        <v>20</v>
      </c>
      <c r="I33" s="20" t="s">
        <v>21</v>
      </c>
      <c r="K33" s="21">
        <f>P34</f>
        <v>2.6625444619074567E-2</v>
      </c>
      <c r="L33" s="22">
        <f>P35</f>
        <v>1.9234944991314427</v>
      </c>
      <c r="N33" s="23" t="s">
        <v>22</v>
      </c>
      <c r="P33" s="24" t="s">
        <v>23</v>
      </c>
      <c r="S33" s="18"/>
    </row>
    <row r="34" spans="2:19" x14ac:dyDescent="0.55000000000000004">
      <c r="G34" s="25">
        <f>SUMPRODUCT(I26:J26,$K$33:$L$33)/SUM($K$33:$L$33)</f>
        <v>0.29741760339342505</v>
      </c>
      <c r="H34" t="s">
        <v>24</v>
      </c>
      <c r="I34" s="26">
        <v>0.57999999999999996</v>
      </c>
      <c r="K34" s="27">
        <f t="array" ref="K34:L35">MINVERSE(I26:J27)</f>
        <v>6.5529613698403484</v>
      </c>
      <c r="L34" s="28">
        <v>-37.740921498883267</v>
      </c>
      <c r="N34" s="31">
        <f t="array" ref="N34:N35">MMULT(K34:L35,I34:I35)</f>
        <v>2.6625444619074567E-2</v>
      </c>
      <c r="P34" s="89">
        <f>MAX(N34,0)</f>
        <v>2.6625444619074567E-2</v>
      </c>
      <c r="Q34" s="33" t="str">
        <f>INDEX($G$2:$S$11,3,I$22*2-1)</f>
        <v>Eisenia foetida (dry)</v>
      </c>
    </row>
    <row r="35" spans="2:19" ht="14.7" thickBot="1" x14ac:dyDescent="0.6">
      <c r="B35" s="18"/>
      <c r="G35" s="34">
        <f>SUMPRODUCT(I27:J27,$K$33:$L$33)/SUM($K$33:$L$33)</f>
        <v>5.1278897136797445E-2</v>
      </c>
      <c r="H35" t="s">
        <v>25</v>
      </c>
      <c r="I35" s="35">
        <v>0.1</v>
      </c>
      <c r="K35" s="29">
        <v>-12.033149971048056</v>
      </c>
      <c r="L35" s="30">
        <v>89.027214823393138</v>
      </c>
      <c r="N35" s="32">
        <v>1.9234944991314427</v>
      </c>
      <c r="P35" s="90">
        <f>MAX(N35,0)</f>
        <v>1.9234944991314427</v>
      </c>
      <c r="Q35" s="33" t="str">
        <f>INDEX($G$2:$S$11,3,J$22*2-1)</f>
        <v>Lemna minor (dry)</v>
      </c>
    </row>
    <row r="36" spans="2:19" x14ac:dyDescent="0.55000000000000004">
      <c r="G36" s="34">
        <f>SUMPRODUCT(I28:J28,$K$33:$L$33)/SUM($K$33:$L$33)</f>
        <v>0.10441770943796395</v>
      </c>
      <c r="H36" t="s">
        <v>26</v>
      </c>
      <c r="I36" s="36">
        <v>7.0000000000000007E-2</v>
      </c>
      <c r="Q36" s="33"/>
    </row>
    <row r="37" spans="2:19" x14ac:dyDescent="0.55000000000000004">
      <c r="G37" s="34">
        <f>SUMPRODUCT(I29:J29,$K$33:$L$33)/SUM($K$33:$L$33)</f>
        <v>0.2800994300106045</v>
      </c>
      <c r="H37" t="s">
        <v>16</v>
      </c>
      <c r="I37" s="36">
        <v>0.17</v>
      </c>
      <c r="N37" s="88"/>
      <c r="P37" s="18"/>
      <c r="Q37" s="37"/>
    </row>
    <row r="38" spans="2:19" ht="14.7" thickBot="1" x14ac:dyDescent="0.6">
      <c r="G38" s="38">
        <f>1-SUM(G34:G37)</f>
        <v>0.26678636002120903</v>
      </c>
      <c r="H38" t="s">
        <v>17</v>
      </c>
      <c r="I38" s="39">
        <f>1-SUM(I34:I37)</f>
        <v>7.999999999999996E-2</v>
      </c>
      <c r="P38" s="18"/>
      <c r="Q38" s="37"/>
    </row>
    <row r="39" spans="2:19" x14ac:dyDescent="0.55000000000000004">
      <c r="D39" s="18"/>
      <c r="G39" s="18"/>
      <c r="I39" s="18"/>
      <c r="J39" s="18"/>
      <c r="K39" s="18"/>
      <c r="L39" s="18"/>
      <c r="M39" s="18"/>
      <c r="P39" s="18"/>
      <c r="Q39" s="37"/>
    </row>
    <row r="40" spans="2:19" ht="14.7" thickBot="1" x14ac:dyDescent="0.6">
      <c r="H40" s="18"/>
      <c r="I40" s="40"/>
      <c r="J40" s="40"/>
      <c r="K40" s="40"/>
      <c r="L40" s="40"/>
      <c r="P40" s="18"/>
      <c r="Q40" s="37"/>
    </row>
    <row r="41" spans="2:19" ht="14.7" thickBot="1" x14ac:dyDescent="0.6">
      <c r="F41" s="19" t="s">
        <v>20</v>
      </c>
      <c r="H41" s="20" t="s">
        <v>21</v>
      </c>
      <c r="J41" s="21">
        <f>MAX(P42,0)</f>
        <v>0.20732908212762646</v>
      </c>
      <c r="K41" s="41">
        <f>MAX(P43,0)</f>
        <v>0.3060228678371546</v>
      </c>
      <c r="L41" s="22">
        <f>MAX(P44,0)</f>
        <v>0.44929157061806407</v>
      </c>
      <c r="N41" s="23" t="s">
        <v>22</v>
      </c>
      <c r="P41" s="24" t="s">
        <v>23</v>
      </c>
      <c r="Q41" s="37"/>
    </row>
    <row r="42" spans="2:19" x14ac:dyDescent="0.55000000000000004">
      <c r="D42" s="92" t="s">
        <v>39</v>
      </c>
      <c r="F42" s="42">
        <f>SUMPRODUCT(I26:K26,$J$41:$L$41)/SUM($J$41:$L$41)</f>
        <v>0.43766845296280626</v>
      </c>
      <c r="G42" t="s">
        <v>24</v>
      </c>
      <c r="H42" s="43">
        <v>0.42131870040816327</v>
      </c>
      <c r="J42" s="44">
        <f t="array" ref="J42:L44">MINVERSE(I26:K28)</f>
        <v>2.387133749781452</v>
      </c>
      <c r="K42" s="45">
        <v>-2.3853005148666444</v>
      </c>
      <c r="L42" s="46">
        <v>-5.4972167827523393</v>
      </c>
      <c r="N42" s="53">
        <f t="array" ref="N42:N44">MMULT(J42:L44,H42:H44)</f>
        <v>0.20732908212762646</v>
      </c>
      <c r="P42" s="58">
        <f>MAX(N42,0)</f>
        <v>0.20732908212762646</v>
      </c>
      <c r="Q42" s="33" t="str">
        <f>INDEX($G$2:$S$11,3,I$22*2-1)</f>
        <v>Eisenia foetida (dry)</v>
      </c>
    </row>
    <row r="43" spans="2:19" x14ac:dyDescent="0.55000000000000004">
      <c r="B43" s="18"/>
      <c r="D43" s="92" t="s">
        <v>38</v>
      </c>
      <c r="F43" s="56">
        <f>SUMPRODUCT(I27:K27,$J$41:$L$41)/SUM($J$41:$L$41)</f>
        <v>0.15751781637122941</v>
      </c>
      <c r="G43" t="s">
        <v>25</v>
      </c>
      <c r="H43" s="57">
        <v>0.15163350530612243</v>
      </c>
      <c r="J43" s="47">
        <v>-1.3548814746744717</v>
      </c>
      <c r="K43" s="48">
        <v>-1.599870153784074</v>
      </c>
      <c r="L43" s="49">
        <v>14.091019154597312</v>
      </c>
      <c r="N43" s="54">
        <v>0.3060228678371546</v>
      </c>
      <c r="P43" s="119">
        <f>MAX(N43,0)</f>
        <v>0.3060228678371546</v>
      </c>
      <c r="Q43" s="33" t="str">
        <f>INDEX($G$2:$S$11,3,J$22*2-1)</f>
        <v>Lemna minor (dry)</v>
      </c>
    </row>
    <row r="44" spans="2:19" ht="14.7" thickBot="1" x14ac:dyDescent="0.6">
      <c r="D44" s="92" t="s">
        <v>35</v>
      </c>
      <c r="F44" s="56">
        <f>SUMPRODUCT(I28:K28,$J$41:$L$41)/SUM($J$41:$L$41)</f>
        <v>8.2527413628566582E-2</v>
      </c>
      <c r="G44" t="s">
        <v>26</v>
      </c>
      <c r="H44" s="59">
        <v>7.9444479999999998E-2</v>
      </c>
      <c r="J44" s="50">
        <v>-0.59057562053329793</v>
      </c>
      <c r="K44" s="51">
        <v>5.0122495951189885</v>
      </c>
      <c r="L44" s="52">
        <v>-0.77932226409169614</v>
      </c>
      <c r="N44" s="55">
        <v>0.44929157061806407</v>
      </c>
      <c r="P44" s="58">
        <f>MAX(N44,0)</f>
        <v>0.44929157061806407</v>
      </c>
      <c r="Q44" s="33" t="str">
        <f>INDEX($G$2:$S$11,3,K$22*2-1)</f>
        <v>Hermetia illucens (dry)</v>
      </c>
    </row>
    <row r="45" spans="2:19" x14ac:dyDescent="0.55000000000000004">
      <c r="D45" s="92" t="s">
        <v>36</v>
      </c>
      <c r="F45" s="56">
        <f>SUMPRODUCT(I29:K29,$J$41:$L$41)/SUM($J$41:$L$41)</f>
        <v>0.21045142832957492</v>
      </c>
      <c r="G45" t="s">
        <v>16</v>
      </c>
      <c r="H45" s="36">
        <v>0.20258999999999999</v>
      </c>
    </row>
    <row r="46" spans="2:19" ht="14.7" thickBot="1" x14ac:dyDescent="0.6">
      <c r="D46" s="92" t="s">
        <v>37</v>
      </c>
      <c r="F46" s="60">
        <f>1-SUM(F42:F45)</f>
        <v>0.11183488870782288</v>
      </c>
      <c r="G46" t="s">
        <v>17</v>
      </c>
      <c r="H46" s="39">
        <f>1-SUM(H42:H45)</f>
        <v>0.14501331428571418</v>
      </c>
      <c r="M46" s="61"/>
      <c r="N46" s="88"/>
      <c r="Q46" s="37"/>
    </row>
    <row r="47" spans="2:19" x14ac:dyDescent="0.55000000000000004">
      <c r="Q47" s="37"/>
    </row>
    <row r="48" spans="2:19" ht="14.7" thickBot="1" x14ac:dyDescent="0.6">
      <c r="Q48" s="37"/>
    </row>
    <row r="49" spans="2:19" ht="14.7" thickBot="1" x14ac:dyDescent="0.6">
      <c r="E49" s="19" t="s">
        <v>20</v>
      </c>
      <c r="G49" s="20" t="s">
        <v>27</v>
      </c>
      <c r="I49" s="21">
        <f>P50</f>
        <v>0.20732859171707918</v>
      </c>
      <c r="J49" s="41">
        <f>P51</f>
        <v>0.30602509385326537</v>
      </c>
      <c r="K49" s="41">
        <f>P52</f>
        <v>0.44929148126398083</v>
      </c>
      <c r="L49" s="22">
        <f>P53</f>
        <v>0</v>
      </c>
      <c r="M49" s="62"/>
      <c r="N49" s="63" t="s">
        <v>22</v>
      </c>
      <c r="P49" s="24" t="s">
        <v>23</v>
      </c>
      <c r="Q49" s="37"/>
    </row>
    <row r="50" spans="2:19" x14ac:dyDescent="0.55000000000000004">
      <c r="E50" s="5">
        <f>SUMPRODUCT(I26:L26,$I$49:$L$49)/SUM($I$49:$L$49)</f>
        <v>0.43766798973034682</v>
      </c>
      <c r="F50" t="s">
        <v>24</v>
      </c>
      <c r="G50" s="64">
        <v>0.42131870040816327</v>
      </c>
      <c r="I50" s="65">
        <f t="array" ref="I50:L53">MINVERSE(I26:L29)</f>
        <v>2.0022815625160688</v>
      </c>
      <c r="J50" s="66">
        <v>-1.87350418292461</v>
      </c>
      <c r="K50" s="66">
        <v>-0.20985468368934179</v>
      </c>
      <c r="L50" s="67">
        <v>-1.6561146718476316</v>
      </c>
      <c r="M50" s="62"/>
      <c r="N50" s="74">
        <f t="array" ref="N50:N53">MMULT(I50:L53,G50:G53)</f>
        <v>0.20732859171707918</v>
      </c>
      <c r="P50" s="78">
        <f>MAX(N50,0)</f>
        <v>0.20732859171707918</v>
      </c>
      <c r="Q50" s="33" t="str">
        <f>INDEX($G$2:$S$11,3,I$22*2-1)</f>
        <v>Eisenia foetida (dry)</v>
      </c>
      <c r="S50" s="18"/>
    </row>
    <row r="51" spans="2:19" x14ac:dyDescent="0.55000000000000004">
      <c r="B51" s="18"/>
      <c r="E51" s="8">
        <f>SUMPRODUCT(I27:L27,$I$49:$L$49)/SUM($I$49:$L$49)</f>
        <v>0.15751759267072943</v>
      </c>
      <c r="F51" t="s">
        <v>25</v>
      </c>
      <c r="G51" s="77">
        <v>0.15163350530612243</v>
      </c>
      <c r="I51" s="68">
        <v>0.39199606171709606</v>
      </c>
      <c r="J51" s="69">
        <v>-3.9229581991707874</v>
      </c>
      <c r="K51" s="69">
        <v>-9.9087770873093604</v>
      </c>
      <c r="L51" s="70">
        <v>7.5172484753066149</v>
      </c>
      <c r="M51" s="62"/>
      <c r="N51" s="75">
        <v>0.30602509385326537</v>
      </c>
      <c r="P51" s="120">
        <f>MAX(N51,0)</f>
        <v>0.30602509385326537</v>
      </c>
      <c r="Q51" s="33" t="str">
        <f>INDEX($G$2:$S$11,3,J$22*2-1)</f>
        <v>Lemna minor (dry)</v>
      </c>
    </row>
    <row r="52" spans="2:19" x14ac:dyDescent="0.55000000000000004">
      <c r="E52" s="8">
        <f>SUMPRODUCT(I28:L28,$I$49:$L$49)/SUM($I$49:$L$49)</f>
        <v>8.2527469212178822E-2</v>
      </c>
      <c r="F52" t="s">
        <v>26</v>
      </c>
      <c r="G52" s="77">
        <v>7.9444479999999998E-2</v>
      </c>
      <c r="I52" s="68">
        <v>-0.66069669465458747</v>
      </c>
      <c r="J52" s="69">
        <v>5.1055002240997309</v>
      </c>
      <c r="K52" s="69">
        <v>0.18404892599804726</v>
      </c>
      <c r="L52" s="70">
        <v>-0.30174842056413675</v>
      </c>
      <c r="M52" s="62"/>
      <c r="N52" s="75">
        <v>0.44929148126398083</v>
      </c>
      <c r="P52" s="78">
        <f>MAX(N52,0)</f>
        <v>0.44929148126398083</v>
      </c>
      <c r="Q52" s="33" t="str">
        <f>INDEX($G$2:$S$11,3,K$22*2-1)</f>
        <v>Hermetia illucens (dry)</v>
      </c>
    </row>
    <row r="53" spans="2:19" ht="14.7" thickBot="1" x14ac:dyDescent="0.6">
      <c r="E53" s="8">
        <f>SUMPRODUCT(I29:L29,$I$49:$L$49)/SUM($I$49:$L$49)</f>
        <v>0.21045164430351726</v>
      </c>
      <c r="F53" t="s">
        <v>16</v>
      </c>
      <c r="G53" s="79">
        <v>0.20258999999999999</v>
      </c>
      <c r="I53" s="71">
        <v>-1.0178605660504425</v>
      </c>
      <c r="J53" s="72">
        <v>1.3536035947584069</v>
      </c>
      <c r="K53" s="72">
        <v>13.98406338107876</v>
      </c>
      <c r="L53" s="73">
        <v>-4.3801071505119564</v>
      </c>
      <c r="M53" s="62"/>
      <c r="N53" s="76">
        <v>-1.2970422779146062E-6</v>
      </c>
      <c r="P53" s="111">
        <f>MAX(N53,0)</f>
        <v>0</v>
      </c>
      <c r="Q53" s="33" t="str">
        <f>INDEX($G$2:$S$11,3,L$22*2-1)</f>
        <v>Azolla caroliniana (dry)</v>
      </c>
    </row>
    <row r="54" spans="2:19" ht="14.7" thickBot="1" x14ac:dyDescent="0.6">
      <c r="E54" s="10">
        <f>1-SUM(E50:E53)</f>
        <v>0.11183530408322773</v>
      </c>
      <c r="F54" t="s">
        <v>17</v>
      </c>
      <c r="G54" s="39">
        <f>1-SUM(G50:G53)</f>
        <v>0.14501331428571418</v>
      </c>
    </row>
    <row r="55" spans="2:19" x14ac:dyDescent="0.55000000000000004">
      <c r="N55" s="88"/>
    </row>
  </sheetData>
  <mergeCells count="25">
    <mergeCell ref="I4:J4"/>
    <mergeCell ref="Q4:R4"/>
    <mergeCell ref="Q2:R2"/>
    <mergeCell ref="G1:H1"/>
    <mergeCell ref="I1:J1"/>
    <mergeCell ref="K1:L1"/>
    <mergeCell ref="M1:N1"/>
    <mergeCell ref="O1:P1"/>
    <mergeCell ref="Q1:R1"/>
    <mergeCell ref="O4:P4"/>
    <mergeCell ref="M4:N4"/>
    <mergeCell ref="G18:H18"/>
    <mergeCell ref="J18:K18"/>
    <mergeCell ref="G2:H2"/>
    <mergeCell ref="I2:J2"/>
    <mergeCell ref="O2:P2"/>
    <mergeCell ref="M2:N2"/>
    <mergeCell ref="G3:H3"/>
    <mergeCell ref="I3:J3"/>
    <mergeCell ref="O3:P3"/>
    <mergeCell ref="M3:N3"/>
    <mergeCell ref="K2:L2"/>
    <mergeCell ref="K3:L3"/>
    <mergeCell ref="K4:L4"/>
    <mergeCell ref="G4:H4"/>
  </mergeCells>
  <conditionalFormatting sqref="D42">
    <cfRule type="expression" dxfId="4" priority="11">
      <formula>$F$42&gt;0.34</formula>
    </cfRule>
  </conditionalFormatting>
  <conditionalFormatting sqref="D43">
    <cfRule type="expression" dxfId="3" priority="10">
      <formula>AND($F$43&gt;0.03,$F$43&lt;0.16)</formula>
    </cfRule>
  </conditionalFormatting>
  <conditionalFormatting sqref="D44">
    <cfRule type="expression" dxfId="2" priority="9">
      <formula>$F$44&lt;0.1</formula>
    </cfRule>
  </conditionalFormatting>
  <conditionalFormatting sqref="D46">
    <cfRule type="expression" dxfId="1" priority="8">
      <formula>AND($F$46&gt;0.05,$F$46&lt;0.15)</formula>
    </cfRule>
  </conditionalFormatting>
  <conditionalFormatting sqref="D45">
    <cfRule type="expression" dxfId="0" priority="7">
      <formula>$F$45&lt;0.45</formula>
    </cfRule>
  </conditionalFormatting>
  <pageMargins left="0.7" right="0.7" top="0.75" bottom="0.75" header="0.3" footer="0.3"/>
  <pageSetup orientation="portrait" r:id="rId1"/>
  <ignoredErrors>
    <ignoredError sqref="G34:G37 F42:F45 G12 I12 K12" formulaRange="1"/>
    <ignoredError sqref="M7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BlackbirdLLC</dc:creator>
  <cp:lastModifiedBy>BlackbirdLLC</cp:lastModifiedBy>
  <dcterms:created xsi:type="dcterms:W3CDTF">2017-09-14T02:29:37Z</dcterms:created>
  <dcterms:modified xsi:type="dcterms:W3CDTF">2017-09-22T23:33:11Z</dcterms:modified>
</cp:coreProperties>
</file>